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rnl.sharepoint.com/sites/CC_Cijferpublicatieswerkgroep/Shared Documents/2024/HY/3. Website tabellen en ratios/"/>
    </mc:Choice>
  </mc:AlternateContent>
  <xr:revisionPtr revIDLastSave="20" documentId="8_{C5F7372D-5515-45E5-8574-15AD4DCA84DA}" xr6:coauthVersionLast="47" xr6:coauthVersionMax="47" xr10:uidLastSave="{DC363B81-ED3C-47CF-9DFF-9BF682B3E23A}"/>
  <bookViews>
    <workbookView xWindow="-120" yWindow="-120" windowWidth="29040" windowHeight="17640" xr2:uid="{00000000-000D-0000-FFFF-FFFF00000000}"/>
  </bookViews>
  <sheets>
    <sheet name="HY 2024" sheetId="1" r:id="rId1"/>
  </sheets>
  <definedNames>
    <definedName name="_Order1" hidden="1">0</definedName>
    <definedName name="_v3" hidden="1">{"BRIEF",#N/A,FALSE,"BRIEF";"OFFBAL",#N/A,FALSE,"OFFBAL"}</definedName>
    <definedName name="anscount" hidden="1">1</definedName>
    <definedName name="TekstcontroleSchermExcel" hidden="1">{"BRIEF",#N/A,FALSE,"BRIEF";"OFFBAL",#N/A,FALSE,"OFFBAL"}</definedName>
    <definedName name="wrn.TEST." hidden="1">{"BRIEF",#N/A,FALSE,"BRIEF";"OFFBAL",#N/A,FALSE,"OFFBAL"}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" l="1"/>
  <c r="F95" i="1"/>
  <c r="F104" i="1" l="1"/>
  <c r="G104" i="1"/>
  <c r="F84" i="1"/>
  <c r="F71" i="1"/>
  <c r="F57" i="1"/>
  <c r="F38" i="1"/>
  <c r="F24" i="1"/>
  <c r="F23" i="1"/>
  <c r="E10" i="1"/>
  <c r="F181" i="1" l="1"/>
  <c r="F42" i="1"/>
  <c r="G42" i="1"/>
  <c r="F28" i="1"/>
  <c r="G12" i="1"/>
  <c r="G174" i="1" l="1"/>
  <c r="F174" i="1"/>
  <c r="G170" i="1"/>
  <c r="F170" i="1"/>
  <c r="F145" i="1" l="1"/>
  <c r="F156" i="1" s="1"/>
  <c r="F126" i="1"/>
  <c r="F129" i="1" s="1"/>
  <c r="F149" i="1"/>
  <c r="F122" i="1"/>
  <c r="F136" i="1" s="1"/>
  <c r="F153" i="1"/>
  <c r="F133" i="1"/>
  <c r="F99" i="1"/>
  <c r="F113" i="1"/>
  <c r="F110" i="1"/>
  <c r="F157" i="1" l="1"/>
  <c r="F155" i="1"/>
  <c r="F106" i="1"/>
  <c r="F112" i="1" s="1"/>
  <c r="F114" i="1"/>
  <c r="F137" i="1"/>
  <c r="F135" i="1"/>
  <c r="F158" i="1" l="1"/>
  <c r="F138" i="1"/>
  <c r="F115" i="1"/>
  <c r="G181" i="1" l="1"/>
  <c r="G153" i="1" l="1"/>
  <c r="G149" i="1"/>
  <c r="G142" i="1"/>
  <c r="F142" i="1"/>
  <c r="F185" i="1"/>
  <c r="F178" i="1"/>
  <c r="F162" i="1"/>
  <c r="G119" i="1"/>
  <c r="F119" i="1"/>
  <c r="F188" i="1" l="1"/>
  <c r="G145" i="1"/>
  <c r="G156" i="1" s="1"/>
  <c r="G126" i="1"/>
  <c r="G129" i="1" s="1"/>
  <c r="G133" i="1"/>
  <c r="G122" i="1"/>
  <c r="G136" i="1" s="1"/>
  <c r="G155" i="1" l="1"/>
  <c r="G135" i="1"/>
  <c r="G157" i="1"/>
  <c r="G137" i="1"/>
  <c r="G158" i="1" l="1"/>
  <c r="G138" i="1"/>
  <c r="F91" i="1" l="1"/>
  <c r="E20" i="1" l="1"/>
  <c r="E8" i="1" l="1"/>
  <c r="G188" i="1" l="1"/>
  <c r="G99" i="1" l="1"/>
  <c r="G106" i="1" s="1"/>
  <c r="G113" i="1"/>
  <c r="E12" i="1" l="1"/>
  <c r="E14" i="1" s="1"/>
  <c r="G51" i="1" l="1"/>
  <c r="G178" i="1"/>
  <c r="G185" i="1" l="1"/>
  <c r="G162" i="1"/>
  <c r="G91" i="1"/>
  <c r="G84" i="1"/>
  <c r="G71" i="1"/>
  <c r="G57" i="1"/>
  <c r="G38" i="1"/>
  <c r="D23" i="1" l="1"/>
  <c r="G10" i="1" l="1"/>
  <c r="E23" i="1" l="1"/>
  <c r="G20" i="1" l="1"/>
  <c r="G23" i="1" s="1"/>
  <c r="G87" i="1" l="1"/>
  <c r="G61" i="1" l="1"/>
  <c r="G64" i="1" s="1"/>
  <c r="G47" i="1" l="1"/>
  <c r="G24" i="1" l="1"/>
  <c r="G28" i="1" s="1"/>
  <c r="G29" i="1" s="1"/>
  <c r="F47" i="1" l="1"/>
  <c r="E24" i="1"/>
  <c r="E28" i="1" s="1"/>
  <c r="G53" i="1" l="1"/>
  <c r="F61" i="1" l="1"/>
  <c r="F87" i="1"/>
  <c r="F64" i="1" l="1"/>
  <c r="F65" i="1" s="1"/>
  <c r="F67" i="1" s="1"/>
  <c r="G8" i="1" l="1"/>
  <c r="G14" i="1" s="1"/>
  <c r="D24" i="1" l="1"/>
  <c r="D28" i="1" s="1"/>
  <c r="E29" i="1" l="1"/>
  <c r="G110" i="1" l="1"/>
  <c r="G114" i="1" s="1"/>
  <c r="G112" i="1" l="1"/>
  <c r="G115" i="1" s="1"/>
  <c r="F166" i="1" l="1"/>
  <c r="F51" i="1" l="1"/>
  <c r="F53" i="1" s="1"/>
  <c r="F75" i="1" l="1"/>
  <c r="F79" i="1" l="1"/>
  <c r="F80" i="1"/>
  <c r="G75" i="1" l="1"/>
  <c r="G80" i="1" l="1"/>
  <c r="G79" i="1"/>
  <c r="E31" i="1" l="1"/>
  <c r="G65" i="1" l="1"/>
  <c r="G67" i="1" s="1"/>
  <c r="G166" i="1" l="1"/>
  <c r="G31" i="1" l="1"/>
</calcChain>
</file>

<file path=xl/sharedStrings.xml><?xml version="1.0" encoding="utf-8"?>
<sst xmlns="http://schemas.openxmlformats.org/spreadsheetml/2006/main" count="276" uniqueCount="147">
  <si>
    <t>a.s.r.</t>
  </si>
  <si>
    <t>HALF YEAR 2024 AND 2023</t>
  </si>
  <si>
    <t>(in € millions, unless stated otherwise)</t>
  </si>
  <si>
    <t>Return on Equity</t>
  </si>
  <si>
    <t>HY 2023</t>
  </si>
  <si>
    <t>HY 2024</t>
  </si>
  <si>
    <t>a</t>
  </si>
  <si>
    <t>Net result attributable to holders of equity instruments</t>
  </si>
  <si>
    <t>b</t>
  </si>
  <si>
    <t>Costs for hybrid capital</t>
  </si>
  <si>
    <t>a + b =</t>
  </si>
  <si>
    <t>c</t>
  </si>
  <si>
    <t>Net result excl. costs for hybrid capital</t>
  </si>
  <si>
    <t>FY 2022</t>
  </si>
  <si>
    <t>FY 2023</t>
  </si>
  <si>
    <t>d</t>
  </si>
  <si>
    <t>Total equity attributable to shareholders *</t>
  </si>
  <si>
    <t>average d =</t>
  </si>
  <si>
    <t>e</t>
  </si>
  <si>
    <t>Average total equity attributable to shareholders</t>
  </si>
  <si>
    <t>c / e =</t>
  </si>
  <si>
    <t>f</t>
  </si>
  <si>
    <t>Return on equity (%)</t>
  </si>
  <si>
    <t>*) HY 2023 restated</t>
  </si>
  <si>
    <t>Operating return on equity</t>
  </si>
  <si>
    <t>Operating net result (attributable to shareholders)</t>
  </si>
  <si>
    <t>-/- Unrealised gains / losses for recyclable items (as part of equity) *</t>
  </si>
  <si>
    <t>-/- Equity of discontinued operations (Bank) **</t>
  </si>
  <si>
    <t>-/- Equity of non-core (Real Estate Development)</t>
  </si>
  <si>
    <t>b + c + d + e =</t>
  </si>
  <si>
    <t>Total equity attributable to shareholders (excl. unrealised gains / losses and non-core operations)</t>
  </si>
  <si>
    <t>average f =</t>
  </si>
  <si>
    <t>g</t>
  </si>
  <si>
    <t>Average total equity attributable to shareholders - adjusted</t>
  </si>
  <si>
    <t>a / g =</t>
  </si>
  <si>
    <t>h</t>
  </si>
  <si>
    <t>Operating return on equity (%)</t>
  </si>
  <si>
    <t>**) Bank is discontinued as per 1-1-2024</t>
  </si>
  <si>
    <t>Financial leverage</t>
  </si>
  <si>
    <t>5% hybrid</t>
  </si>
  <si>
    <t>4.625% hybrid</t>
  </si>
  <si>
    <t>6.625% hybrid</t>
  </si>
  <si>
    <t>a + b + c =</t>
  </si>
  <si>
    <t>Hybrid capital</t>
  </si>
  <si>
    <t>5.125% subordinated liability</t>
  </si>
  <si>
    <t>3.375% subordinated liability</t>
  </si>
  <si>
    <t>7.000% subordinated liability</t>
  </si>
  <si>
    <t>Senior loans</t>
  </si>
  <si>
    <t>d + e + f + g + h =</t>
  </si>
  <si>
    <t>i</t>
  </si>
  <si>
    <t>Total debt</t>
  </si>
  <si>
    <t>j</t>
  </si>
  <si>
    <t>Total equity attributable to shareholders</t>
  </si>
  <si>
    <t>k</t>
  </si>
  <si>
    <t>Contractual Service Margin - net of tax</t>
  </si>
  <si>
    <t>j + k =</t>
  </si>
  <si>
    <t>l</t>
  </si>
  <si>
    <t>Total equity and CSM</t>
  </si>
  <si>
    <t>i / (i + l) =</t>
  </si>
  <si>
    <t>m</t>
  </si>
  <si>
    <t>Financial leverage (%)</t>
  </si>
  <si>
    <t>Interest coverage ratio (operational result)</t>
  </si>
  <si>
    <t>Hybrid capital (T1, T2)</t>
  </si>
  <si>
    <t>Subordinated loans</t>
  </si>
  <si>
    <t>Total interest expenses</t>
  </si>
  <si>
    <t>Operational result before tax</t>
  </si>
  <si>
    <t>e + f =</t>
  </si>
  <si>
    <t>Operational result before tax and interest expenses</t>
  </si>
  <si>
    <t>g / d =</t>
  </si>
  <si>
    <t>Interest coverage ratio</t>
  </si>
  <si>
    <t>Double leverage</t>
  </si>
  <si>
    <t>Other equity instruments and subordinated liabilities (hybrid)</t>
  </si>
  <si>
    <t>Total available capital (incl. CSM)</t>
  </si>
  <si>
    <t>Total invested capital</t>
  </si>
  <si>
    <t>e / d =</t>
  </si>
  <si>
    <t>Double leverage (%)</t>
  </si>
  <si>
    <t>e - d =</t>
  </si>
  <si>
    <t>Double leverage (€ m)</t>
  </si>
  <si>
    <t>Solvency II ratio (including financial institutions)</t>
  </si>
  <si>
    <t>Eligible own funds</t>
  </si>
  <si>
    <t>Required capital</t>
  </si>
  <si>
    <t>a / b =</t>
  </si>
  <si>
    <t>Solvency II ratio (after dividend) (%)</t>
  </si>
  <si>
    <t>Combined ratio Disability</t>
  </si>
  <si>
    <t xml:space="preserve">Insurance contract revenue </t>
  </si>
  <si>
    <t>Insurance contract revenue ceded to reinsurers</t>
  </si>
  <si>
    <t>Correction: incidental 'interest hedging CSM new business'</t>
  </si>
  <si>
    <t>Net insurance contract revenue (after correction)</t>
  </si>
  <si>
    <t>Incurred claims and benefits</t>
  </si>
  <si>
    <t>Insurance claims and benefits recovered from reinsurers</t>
  </si>
  <si>
    <t>Net insurance claims and benefits (before corrections)</t>
  </si>
  <si>
    <t>Correction: incidental 'NEA Inflation in LIC'</t>
  </si>
  <si>
    <t>Correction: incidental 'changes future services loss component'</t>
  </si>
  <si>
    <t>Correction: incidental 'interest hedging Loss Component new business'</t>
  </si>
  <si>
    <t xml:space="preserve">h + i + j = </t>
  </si>
  <si>
    <t>Total corrections on claims and benefits</t>
  </si>
  <si>
    <t>g + k =</t>
  </si>
  <si>
    <t>Net insurance claims and benefits (after corrections)</t>
  </si>
  <si>
    <t>Insurance service operating expenses</t>
  </si>
  <si>
    <t>n</t>
  </si>
  <si>
    <t>- of which: commissions</t>
  </si>
  <si>
    <t>m - n =</t>
  </si>
  <si>
    <t>o</t>
  </si>
  <si>
    <t>- of which: other insurance service operating expenses</t>
  </si>
  <si>
    <t>-l / d =</t>
  </si>
  <si>
    <t>p</t>
  </si>
  <si>
    <t>Claims ratio (%)</t>
  </si>
  <si>
    <t>-n / d =</t>
  </si>
  <si>
    <t>q</t>
  </si>
  <si>
    <t>Commission ratio (%)</t>
  </si>
  <si>
    <t>-o / d =</t>
  </si>
  <si>
    <t>r</t>
  </si>
  <si>
    <t>Expense ratio (%)</t>
  </si>
  <si>
    <t>p + q + r =</t>
  </si>
  <si>
    <t>s</t>
  </si>
  <si>
    <t>Combined ratio Disability (%)</t>
  </si>
  <si>
    <t>Combined ratio P&amp;C</t>
  </si>
  <si>
    <t>Net insurance contract revenue</t>
  </si>
  <si>
    <t>d + e =</t>
  </si>
  <si>
    <t>Net insurance claims and benefits</t>
  </si>
  <si>
    <t>f + g =</t>
  </si>
  <si>
    <t>i - j =</t>
  </si>
  <si>
    <t>-h / c =</t>
  </si>
  <si>
    <t>-j / c =</t>
  </si>
  <si>
    <t>-k / c =</t>
  </si>
  <si>
    <t>l + m + n =</t>
  </si>
  <si>
    <t>Combined ratio P&amp;C (%)</t>
  </si>
  <si>
    <t>Combined ratio Health</t>
  </si>
  <si>
    <t>g - h =</t>
  </si>
  <si>
    <t>-f / c =</t>
  </si>
  <si>
    <t>-i / c =</t>
  </si>
  <si>
    <t>j + k + l =</t>
  </si>
  <si>
    <t>Combined ratio Health (%)</t>
  </si>
  <si>
    <t>Operating result per share (gross)</t>
  </si>
  <si>
    <t>Operating result, attributable to shareholders</t>
  </si>
  <si>
    <t>Number of shares outstanding (weighted average)</t>
  </si>
  <si>
    <t>Operating result per share (€)</t>
  </si>
  <si>
    <t>OCC per share</t>
  </si>
  <si>
    <t>OCC</t>
  </si>
  <si>
    <t>OCC per share (€)</t>
  </si>
  <si>
    <t>(Interim) Dividend per share</t>
  </si>
  <si>
    <t>(Interim) Dividend</t>
  </si>
  <si>
    <t>Number of shares outstanding (as per end of period)</t>
  </si>
  <si>
    <t>Dividend per share (€)</t>
  </si>
  <si>
    <t>Basic earnings per share (on IFRS basis)</t>
  </si>
  <si>
    <t>Profit for the year attributable to shareholders</t>
  </si>
  <si>
    <t>Basic earnings per share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</si>
</sst>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(* #,##0.00_);_(* \(#,##0.00\);_(* &quot;-&quot;??_);_(@_)"/>
    <numFmt numFmtId="165" formatCode="_ * #,##0.0_ ;_ * \-#,##0.0_ ;_ * &quot;-&quot;??_ ;_ @_ "/>
    <numFmt numFmtId="166" formatCode="_ * #,##0_ ;_ * \-#,##0_ ;_ * &quot;-&quot;??_ ;_ @_ "/>
    <numFmt numFmtId="167" formatCode="0.0%"/>
    <numFmt numFmtId="168" formatCode="0_ ;\-0\ "/>
    <numFmt numFmtId="169" formatCode="_ * #,##0.000_ ;_ * \-#,##0.000_ ;_ * &quot;-&quot;??_ ;_ @_ "/>
    <numFmt numFmtId="170" formatCode="0.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EF4E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theme="0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horizontal="right" wrapText="1"/>
    </xf>
    <xf numFmtId="0" fontId="1" fillId="0" borderId="0" applyNumberFormat="0" applyFont="0" applyFill="0" applyBorder="0" applyProtection="0">
      <alignment horizontal="left" wrapText="1" indent="1"/>
    </xf>
  </cellStyleXfs>
  <cellXfs count="98">
    <xf numFmtId="0" fontId="0" fillId="0" borderId="0" xfId="0"/>
    <xf numFmtId="165" fontId="4" fillId="0" borderId="0" xfId="1" applyNumberFormat="1" applyFont="1" applyFill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166" fontId="4" fillId="0" borderId="0" xfId="1" applyNumberFormat="1" applyFont="1" applyFill="1" applyAlignment="1">
      <alignment vertical="top"/>
    </xf>
    <xf numFmtId="166" fontId="4" fillId="0" borderId="0" xfId="1" applyNumberFormat="1" applyFont="1" applyFill="1" applyAlignment="1">
      <alignment horizontal="right" vertical="top"/>
    </xf>
    <xf numFmtId="166" fontId="4" fillId="0" borderId="1" xfId="1" applyNumberFormat="1" applyFont="1" applyFill="1" applyBorder="1" applyAlignment="1">
      <alignment horizontal="right" vertical="top"/>
    </xf>
    <xf numFmtId="165" fontId="4" fillId="0" borderId="0" xfId="1" quotePrefix="1" applyNumberFormat="1" applyFont="1" applyFill="1" applyAlignment="1">
      <alignment vertical="top"/>
    </xf>
    <xf numFmtId="0" fontId="5" fillId="0" borderId="0" xfId="0" applyFont="1" applyAlignment="1">
      <alignment vertical="top"/>
    </xf>
    <xf numFmtId="166" fontId="5" fillId="0" borderId="0" xfId="1" applyNumberFormat="1" applyFont="1" applyFill="1" applyAlignment="1">
      <alignment vertical="top"/>
    </xf>
    <xf numFmtId="166" fontId="5" fillId="0" borderId="0" xfId="1" applyNumberFormat="1" applyFont="1" applyFill="1" applyAlignment="1">
      <alignment horizontal="right" vertical="top"/>
    </xf>
    <xf numFmtId="166" fontId="4" fillId="0" borderId="0" xfId="1" applyNumberFormat="1" applyFont="1" applyFill="1" applyBorder="1" applyAlignment="1">
      <alignment vertical="top"/>
    </xf>
    <xf numFmtId="166" fontId="4" fillId="0" borderId="0" xfId="1" applyNumberFormat="1" applyFont="1" applyFill="1" applyBorder="1" applyAlignment="1">
      <alignment horizontal="right" vertical="top"/>
    </xf>
    <xf numFmtId="165" fontId="4" fillId="0" borderId="0" xfId="1" applyNumberFormat="1" applyFont="1" applyFill="1" applyAlignment="1">
      <alignment horizontal="right" vertical="top"/>
    </xf>
    <xf numFmtId="167" fontId="5" fillId="0" borderId="0" xfId="2" applyNumberFormat="1" applyFont="1" applyFill="1" applyBorder="1" applyAlignment="1">
      <alignment horizontal="right" vertical="top"/>
    </xf>
    <xf numFmtId="167" fontId="4" fillId="0" borderId="0" xfId="2" applyNumberFormat="1" applyFont="1" applyFill="1" applyAlignment="1">
      <alignment horizontal="right" vertical="top"/>
    </xf>
    <xf numFmtId="166" fontId="5" fillId="0" borderId="0" xfId="1" applyNumberFormat="1" applyFont="1" applyFill="1" applyBorder="1" applyAlignment="1">
      <alignment horizontal="right" vertical="top"/>
    </xf>
    <xf numFmtId="167" fontId="5" fillId="0" borderId="0" xfId="2" applyNumberFormat="1" applyFont="1" applyFill="1" applyBorder="1" applyAlignment="1">
      <alignment vertical="top"/>
    </xf>
    <xf numFmtId="165" fontId="5" fillId="0" borderId="0" xfId="1" applyNumberFormat="1" applyFont="1" applyFill="1" applyAlignment="1">
      <alignment horizontal="right" vertical="top"/>
    </xf>
    <xf numFmtId="165" fontId="5" fillId="0" borderId="0" xfId="1" applyNumberFormat="1" applyFont="1" applyFill="1" applyAlignment="1">
      <alignment vertical="top"/>
    </xf>
    <xf numFmtId="0" fontId="4" fillId="0" borderId="0" xfId="0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vertical="top"/>
    </xf>
    <xf numFmtId="166" fontId="4" fillId="0" borderId="0" xfId="0" applyNumberFormat="1" applyFont="1" applyAlignment="1">
      <alignment horizontal="right" vertical="top"/>
    </xf>
    <xf numFmtId="43" fontId="5" fillId="0" borderId="0" xfId="1" applyFont="1" applyFill="1" applyBorder="1" applyAlignment="1">
      <alignment horizontal="right" vertical="top"/>
    </xf>
    <xf numFmtId="168" fontId="5" fillId="0" borderId="1" xfId="1" applyNumberFormat="1" applyFont="1" applyFill="1" applyBorder="1" applyAlignment="1">
      <alignment horizontal="right" vertical="top"/>
    </xf>
    <xf numFmtId="166" fontId="4" fillId="0" borderId="0" xfId="0" applyNumberFormat="1" applyFont="1" applyAlignment="1">
      <alignment vertical="top"/>
    </xf>
    <xf numFmtId="166" fontId="4" fillId="0" borderId="1" xfId="0" applyNumberFormat="1" applyFont="1" applyBorder="1" applyAlignment="1">
      <alignment horizontal="right" vertical="top"/>
    </xf>
    <xf numFmtId="167" fontId="5" fillId="0" borderId="0" xfId="2" applyNumberFormat="1" applyFont="1" applyFill="1" applyAlignment="1">
      <alignment horizontal="right" vertical="top"/>
    </xf>
    <xf numFmtId="43" fontId="5" fillId="0" borderId="0" xfId="1" applyFont="1" applyFill="1" applyAlignment="1">
      <alignment horizontal="right" vertical="top"/>
    </xf>
    <xf numFmtId="0" fontId="4" fillId="0" borderId="0" xfId="0" applyFont="1" applyAlignment="1">
      <alignment horizontal="left"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167" fontId="7" fillId="0" borderId="0" xfId="2" applyNumberFormat="1" applyFont="1" applyFill="1" applyBorder="1" applyAlignment="1">
      <alignment vertical="top"/>
    </xf>
    <xf numFmtId="166" fontId="4" fillId="0" borderId="2" xfId="1" applyNumberFormat="1" applyFont="1" applyFill="1" applyBorder="1" applyAlignment="1">
      <alignment horizontal="right" vertical="top"/>
    </xf>
    <xf numFmtId="165" fontId="4" fillId="2" borderId="0" xfId="1" applyNumberFormat="1" applyFont="1" applyFill="1" applyAlignment="1">
      <alignment vertical="top"/>
    </xf>
    <xf numFmtId="165" fontId="9" fillId="0" borderId="0" xfId="1" applyNumberFormat="1" applyFont="1" applyFill="1" applyAlignment="1">
      <alignment vertical="top"/>
    </xf>
    <xf numFmtId="168" fontId="6" fillId="0" borderId="1" xfId="1" applyNumberFormat="1" applyFont="1" applyFill="1" applyBorder="1" applyAlignment="1">
      <alignment horizontal="right" vertical="top"/>
    </xf>
    <xf numFmtId="166" fontId="2" fillId="3" borderId="0" xfId="1" applyNumberFormat="1" applyFont="1" applyFill="1" applyAlignment="1">
      <alignment horizontal="right" vertical="top"/>
    </xf>
    <xf numFmtId="166" fontId="2" fillId="3" borderId="1" xfId="1" applyNumberFormat="1" applyFont="1" applyFill="1" applyBorder="1" applyAlignment="1">
      <alignment horizontal="right" vertical="top"/>
    </xf>
    <xf numFmtId="166" fontId="6" fillId="3" borderId="0" xfId="1" applyNumberFormat="1" applyFont="1" applyFill="1" applyAlignment="1">
      <alignment horizontal="right" vertical="top"/>
    </xf>
    <xf numFmtId="168" fontId="6" fillId="3" borderId="1" xfId="1" applyNumberFormat="1" applyFont="1" applyFill="1" applyBorder="1" applyAlignment="1">
      <alignment horizontal="right" vertical="top"/>
    </xf>
    <xf numFmtId="166" fontId="2" fillId="3" borderId="0" xfId="1" applyNumberFormat="1" applyFont="1" applyFill="1" applyBorder="1" applyAlignment="1">
      <alignment horizontal="right" vertical="top"/>
    </xf>
    <xf numFmtId="165" fontId="2" fillId="3" borderId="0" xfId="1" applyNumberFormat="1" applyFont="1" applyFill="1" applyAlignment="1">
      <alignment horizontal="right" vertical="top"/>
    </xf>
    <xf numFmtId="167" fontId="6" fillId="3" borderId="0" xfId="2" applyNumberFormat="1" applyFont="1" applyFill="1" applyBorder="1" applyAlignment="1">
      <alignment horizontal="right" vertical="top"/>
    </xf>
    <xf numFmtId="167" fontId="6" fillId="0" borderId="0" xfId="2" applyNumberFormat="1" applyFont="1" applyFill="1" applyBorder="1" applyAlignment="1">
      <alignment horizontal="right" vertical="top"/>
    </xf>
    <xf numFmtId="167" fontId="2" fillId="0" borderId="0" xfId="2" applyNumberFormat="1" applyFont="1" applyFill="1" applyAlignment="1">
      <alignment horizontal="right" vertical="top"/>
    </xf>
    <xf numFmtId="166" fontId="2" fillId="3" borderId="2" xfId="1" applyNumberFormat="1" applyFont="1" applyFill="1" applyBorder="1" applyAlignment="1">
      <alignment horizontal="right" vertical="top"/>
    </xf>
    <xf numFmtId="166" fontId="6" fillId="3" borderId="0" xfId="1" applyNumberFormat="1" applyFont="1" applyFill="1" applyBorder="1" applyAlignment="1">
      <alignment horizontal="right" vertical="top"/>
    </xf>
    <xf numFmtId="167" fontId="6" fillId="3" borderId="0" xfId="2" applyNumberFormat="1" applyFont="1" applyFill="1" applyBorder="1" applyAlignment="1">
      <alignment vertical="top"/>
    </xf>
    <xf numFmtId="165" fontId="2" fillId="0" borderId="0" xfId="1" applyNumberFormat="1" applyFont="1" applyFill="1" applyAlignment="1">
      <alignment horizontal="right" vertical="top"/>
    </xf>
    <xf numFmtId="165" fontId="2" fillId="3" borderId="0" xfId="1" applyNumberFormat="1" applyFont="1" applyFill="1" applyAlignment="1">
      <alignment vertical="top"/>
    </xf>
    <xf numFmtId="166" fontId="2" fillId="3" borderId="0" xfId="1" applyNumberFormat="1" applyFont="1" applyFill="1" applyAlignment="1">
      <alignment vertical="top"/>
    </xf>
    <xf numFmtId="166" fontId="2" fillId="3" borderId="1" xfId="1" applyNumberFormat="1" applyFont="1" applyFill="1" applyBorder="1" applyAlignment="1">
      <alignment vertical="top"/>
    </xf>
    <xf numFmtId="166" fontId="6" fillId="3" borderId="0" xfId="1" applyNumberFormat="1" applyFont="1" applyFill="1" applyAlignment="1">
      <alignment vertical="top"/>
    </xf>
    <xf numFmtId="165" fontId="6" fillId="3" borderId="0" xfId="1" applyNumberFormat="1" applyFont="1" applyFill="1" applyAlignment="1">
      <alignment horizontal="right" vertical="top"/>
    </xf>
    <xf numFmtId="165" fontId="2" fillId="0" borderId="0" xfId="1" applyNumberFormat="1" applyFont="1" applyFill="1" applyAlignment="1">
      <alignment vertical="top"/>
    </xf>
    <xf numFmtId="0" fontId="2" fillId="3" borderId="0" xfId="0" applyFont="1" applyFill="1" applyAlignment="1">
      <alignment horizontal="right" vertical="top"/>
    </xf>
    <xf numFmtId="166" fontId="6" fillId="3" borderId="0" xfId="0" applyNumberFormat="1" applyFont="1" applyFill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66" fontId="2" fillId="3" borderId="0" xfId="0" applyNumberFormat="1" applyFont="1" applyFill="1" applyAlignment="1">
      <alignment horizontal="right" vertical="top"/>
    </xf>
    <xf numFmtId="9" fontId="6" fillId="3" borderId="0" xfId="2" applyFont="1" applyFill="1" applyBorder="1" applyAlignment="1">
      <alignment horizontal="right" vertical="top"/>
    </xf>
    <xf numFmtId="166" fontId="2" fillId="3" borderId="1" xfId="0" applyNumberFormat="1" applyFont="1" applyFill="1" applyBorder="1" applyAlignment="1">
      <alignment horizontal="right" vertical="top"/>
    </xf>
    <xf numFmtId="167" fontId="2" fillId="3" borderId="0" xfId="2" applyNumberFormat="1" applyFont="1" applyFill="1" applyBorder="1" applyAlignment="1">
      <alignment horizontal="right" vertical="top"/>
    </xf>
    <xf numFmtId="43" fontId="6" fillId="3" borderId="0" xfId="0" applyNumberFormat="1" applyFont="1" applyFill="1" applyAlignment="1">
      <alignment horizontal="right" vertical="top"/>
    </xf>
    <xf numFmtId="43" fontId="6" fillId="3" borderId="0" xfId="1" applyFont="1" applyFill="1" applyAlignment="1">
      <alignment horizontal="right" vertical="top"/>
    </xf>
    <xf numFmtId="166" fontId="4" fillId="0" borderId="3" xfId="1" applyNumberFormat="1" applyFont="1" applyFill="1" applyBorder="1" applyAlignment="1">
      <alignment vertical="top"/>
    </xf>
    <xf numFmtId="166" fontId="4" fillId="0" borderId="3" xfId="1" applyNumberFormat="1" applyFont="1" applyFill="1" applyBorder="1" applyAlignment="1">
      <alignment horizontal="right" vertical="top"/>
    </xf>
    <xf numFmtId="166" fontId="2" fillId="3" borderId="3" xfId="1" applyNumberFormat="1" applyFont="1" applyFill="1" applyBorder="1" applyAlignment="1">
      <alignment horizontal="right" vertical="top"/>
    </xf>
    <xf numFmtId="166" fontId="5" fillId="0" borderId="0" xfId="1" applyNumberFormat="1" applyFont="1" applyFill="1" applyBorder="1" applyAlignment="1">
      <alignment vertical="top"/>
    </xf>
    <xf numFmtId="168" fontId="5" fillId="0" borderId="1" xfId="1" applyNumberFormat="1" applyFont="1" applyFill="1" applyBorder="1" applyAlignment="1">
      <alignment horizontal="right" vertical="top" wrapText="1"/>
    </xf>
    <xf numFmtId="165" fontId="11" fillId="0" borderId="0" xfId="1" applyNumberFormat="1" applyFont="1" applyFill="1" applyAlignment="1">
      <alignment vertical="top"/>
    </xf>
    <xf numFmtId="10" fontId="4" fillId="0" borderId="0" xfId="2" applyNumberFormat="1" applyFont="1" applyFill="1" applyAlignment="1">
      <alignment vertical="top"/>
    </xf>
    <xf numFmtId="165" fontId="13" fillId="0" borderId="0" xfId="1" applyNumberFormat="1" applyFont="1" applyFill="1" applyAlignment="1">
      <alignment vertical="top"/>
    </xf>
    <xf numFmtId="9" fontId="4" fillId="0" borderId="0" xfId="2" applyFont="1" applyFill="1" applyAlignment="1">
      <alignment vertical="top"/>
    </xf>
    <xf numFmtId="167" fontId="4" fillId="0" borderId="0" xfId="2" applyNumberFormat="1" applyFont="1" applyFill="1" applyAlignment="1">
      <alignment vertical="top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quotePrefix="1" applyFont="1" applyAlignment="1">
      <alignment horizontal="left" vertical="top" indent="1"/>
    </xf>
    <xf numFmtId="165" fontId="12" fillId="4" borderId="0" xfId="1" quotePrefix="1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top"/>
    </xf>
    <xf numFmtId="165" fontId="8" fillId="4" borderId="0" xfId="1" quotePrefix="1" applyNumberFormat="1" applyFont="1" applyFill="1" applyAlignment="1">
      <alignment horizontal="center" vertical="center"/>
    </xf>
    <xf numFmtId="165" fontId="4" fillId="4" borderId="0" xfId="1" applyNumberFormat="1" applyFont="1" applyFill="1" applyAlignment="1">
      <alignment horizontal="right" vertical="top"/>
    </xf>
    <xf numFmtId="165" fontId="2" fillId="4" borderId="0" xfId="1" applyNumberFormat="1" applyFont="1" applyFill="1" applyAlignment="1">
      <alignment horizontal="right" vertical="top"/>
    </xf>
    <xf numFmtId="0" fontId="5" fillId="4" borderId="0" xfId="0" applyFont="1" applyFill="1" applyAlignment="1">
      <alignment vertical="top"/>
    </xf>
    <xf numFmtId="169" fontId="5" fillId="0" borderId="0" xfId="1" applyNumberFormat="1" applyFont="1" applyFill="1" applyAlignment="1">
      <alignment horizontal="right" vertical="top"/>
    </xf>
    <xf numFmtId="0" fontId="5" fillId="0" borderId="0" xfId="0" applyFont="1" applyAlignment="1">
      <alignment horizontal="left" vertical="top"/>
    </xf>
    <xf numFmtId="165" fontId="5" fillId="0" borderId="0" xfId="1" quotePrefix="1" applyNumberFormat="1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0" borderId="0" xfId="0" quotePrefix="1" applyFont="1" applyAlignment="1">
      <alignment horizontal="left" vertical="top" indent="1"/>
    </xf>
    <xf numFmtId="165" fontId="13" fillId="4" borderId="0" xfId="1" applyNumberFormat="1" applyFont="1" applyFill="1" applyAlignment="1">
      <alignment vertical="top"/>
    </xf>
    <xf numFmtId="9" fontId="5" fillId="0" borderId="0" xfId="2" applyFont="1" applyFill="1" applyBorder="1" applyAlignment="1">
      <alignment horizontal="right" vertical="top"/>
    </xf>
    <xf numFmtId="0" fontId="4" fillId="0" borderId="0" xfId="0" quotePrefix="1" applyFont="1" applyAlignment="1">
      <alignment vertical="top"/>
    </xf>
    <xf numFmtId="0" fontId="4" fillId="0" borderId="4" xfId="0" quotePrefix="1" applyFont="1" applyBorder="1" applyAlignment="1">
      <alignment vertical="top"/>
    </xf>
    <xf numFmtId="170" fontId="2" fillId="0" borderId="0" xfId="2" applyNumberFormat="1" applyFont="1" applyFill="1" applyAlignment="1">
      <alignment horizontal="right" vertical="top"/>
    </xf>
  </cellXfs>
  <cellStyles count="11">
    <cellStyle name="Align_indent_1" xfId="10" xr:uid="{DF2212CF-BB92-41E7-843C-CAAFF8D59C86}"/>
    <cellStyle name="Fnt_default_11_bold" xfId="9" xr:uid="{0E315AC2-FA4A-46B0-8A7A-AEEC21B7079C}"/>
    <cellStyle name="Hyperlink 2" xfId="7" xr:uid="{00000000-0005-0000-0000-000001000000}"/>
    <cellStyle name="Komma" xfId="1" builtinId="3"/>
    <cellStyle name="Komma 11" xfId="8" xr:uid="{00000000-0005-0000-0000-000003000000}"/>
    <cellStyle name="Procent" xfId="2" builtinId="5"/>
    <cellStyle name="Standaard" xfId="0" builtinId="0"/>
    <cellStyle name="Standaard 14" xfId="4" xr:uid="{00000000-0005-0000-0000-000007000000}"/>
    <cellStyle name="Standaard 2 2 2 3" xfId="6" xr:uid="{00000000-0005-0000-0000-000008000000}"/>
    <cellStyle name="Standaard 2 2 3" xfId="3" xr:uid="{00000000-0005-0000-0000-000009000000}"/>
    <cellStyle name="Standaard 3 6" xfId="5" xr:uid="{00000000-0005-0000-0000-00000A000000}"/>
  </cellStyles>
  <dxfs count="0"/>
  <tableStyles count="0" defaultTableStyle="TableStyleMedium2" defaultPivotStyle="PivotStyleLight16"/>
  <colors>
    <mruColors>
      <color rgb="FFEEF4E3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93"/>
  <sheetViews>
    <sheetView showGridLines="0" tabSelected="1" topLeftCell="A65" zoomScaleNormal="100" workbookViewId="0">
      <selection activeCell="H53" sqref="H53"/>
    </sheetView>
  </sheetViews>
  <sheetFormatPr defaultColWidth="9.140625" defaultRowHeight="12.75" x14ac:dyDescent="0.25"/>
  <cols>
    <col min="1" max="1" width="17.5703125" style="8" customWidth="1"/>
    <col min="2" max="2" width="3.140625" style="2" bestFit="1" customWidth="1"/>
    <col min="3" max="3" width="57.42578125" style="1" customWidth="1"/>
    <col min="4" max="4" width="13.140625" style="1" customWidth="1"/>
    <col min="5" max="6" width="13.140625" style="14" customWidth="1"/>
    <col min="7" max="7" width="13.140625" style="51" customWidth="1"/>
    <col min="8" max="16384" width="9.140625" style="1"/>
  </cols>
  <sheetData>
    <row r="1" spans="1:9" ht="18" x14ac:dyDescent="0.25">
      <c r="A1" s="82" t="s">
        <v>0</v>
      </c>
      <c r="B1" s="83"/>
      <c r="C1" s="84" t="s">
        <v>1</v>
      </c>
      <c r="D1" s="93"/>
      <c r="E1" s="85"/>
      <c r="F1" s="85"/>
      <c r="G1" s="86"/>
    </row>
    <row r="3" spans="1:9" x14ac:dyDescent="0.25">
      <c r="C3" s="77" t="s">
        <v>2</v>
      </c>
    </row>
    <row r="5" spans="1:9" x14ac:dyDescent="0.25">
      <c r="A5" s="1"/>
      <c r="C5" s="87" t="s">
        <v>3</v>
      </c>
      <c r="D5" s="3"/>
      <c r="E5" s="71" t="s">
        <v>4</v>
      </c>
      <c r="F5" s="71"/>
      <c r="G5" s="38" t="s">
        <v>5</v>
      </c>
    </row>
    <row r="6" spans="1:9" x14ac:dyDescent="0.25">
      <c r="B6" s="2" t="s">
        <v>6</v>
      </c>
      <c r="C6" s="4" t="s">
        <v>7</v>
      </c>
      <c r="D6" s="5"/>
      <c r="E6" s="35">
        <v>691.35216603999993</v>
      </c>
      <c r="F6" s="13"/>
      <c r="G6" s="39">
        <v>-140.98780113999999</v>
      </c>
    </row>
    <row r="7" spans="1:9" x14ac:dyDescent="0.25">
      <c r="B7" s="2" t="s">
        <v>8</v>
      </c>
      <c r="C7" s="4" t="s">
        <v>9</v>
      </c>
      <c r="D7" s="5"/>
      <c r="E7" s="7">
        <v>-48.125</v>
      </c>
      <c r="F7" s="7"/>
      <c r="G7" s="40">
        <v>-58.851374310770495</v>
      </c>
    </row>
    <row r="8" spans="1:9" x14ac:dyDescent="0.25">
      <c r="A8" s="8" t="s">
        <v>10</v>
      </c>
      <c r="B8" s="2" t="s">
        <v>11</v>
      </c>
      <c r="C8" s="9" t="s">
        <v>12</v>
      </c>
      <c r="D8" s="10"/>
      <c r="E8" s="11">
        <f>E6+E7</f>
        <v>643.22716603999993</v>
      </c>
      <c r="F8" s="11"/>
      <c r="G8" s="41">
        <f>G6+G7</f>
        <v>-199.83917545077048</v>
      </c>
    </row>
    <row r="9" spans="1:9" x14ac:dyDescent="0.25">
      <c r="D9" s="10"/>
      <c r="E9" s="11"/>
      <c r="F9" s="11"/>
      <c r="G9" s="41"/>
    </row>
    <row r="10" spans="1:9" x14ac:dyDescent="0.25">
      <c r="D10" s="26" t="s">
        <v>13</v>
      </c>
      <c r="E10" s="71" t="str">
        <f>+E5</f>
        <v>HY 2023</v>
      </c>
      <c r="F10" s="71" t="s">
        <v>14</v>
      </c>
      <c r="G10" s="42" t="str">
        <f>G5</f>
        <v>HY 2024</v>
      </c>
    </row>
    <row r="11" spans="1:9" x14ac:dyDescent="0.25">
      <c r="B11" s="2" t="s">
        <v>15</v>
      </c>
      <c r="C11" s="4" t="s">
        <v>16</v>
      </c>
      <c r="D11" s="12">
        <v>5145.7427601200006</v>
      </c>
      <c r="E11" s="13">
        <v>5319.5916256399996</v>
      </c>
      <c r="F11" s="13">
        <v>8338.5852208300003</v>
      </c>
      <c r="G11" s="43">
        <v>8114.5569359700003</v>
      </c>
    </row>
    <row r="12" spans="1:9" x14ac:dyDescent="0.25">
      <c r="A12" s="8" t="s">
        <v>17</v>
      </c>
      <c r="B12" s="2" t="s">
        <v>18</v>
      </c>
      <c r="C12" s="9" t="s">
        <v>19</v>
      </c>
      <c r="D12" s="11"/>
      <c r="E12" s="11">
        <f>AVERAGE(D11,E11)</f>
        <v>5232.6671928800006</v>
      </c>
      <c r="F12" s="11"/>
      <c r="G12" s="41">
        <f>AVERAGE(F11,G11)</f>
        <v>8226.5710784000003</v>
      </c>
    </row>
    <row r="13" spans="1:9" x14ac:dyDescent="0.25">
      <c r="C13" s="4"/>
      <c r="D13" s="14"/>
      <c r="G13" s="44"/>
    </row>
    <row r="14" spans="1:9" x14ac:dyDescent="0.25">
      <c r="A14" s="8" t="s">
        <v>20</v>
      </c>
      <c r="B14" s="2" t="s">
        <v>21</v>
      </c>
      <c r="C14" s="9" t="s">
        <v>22</v>
      </c>
      <c r="D14" s="15"/>
      <c r="E14" s="15">
        <f>+E8/E12</f>
        <v>0.12292529647504201</v>
      </c>
      <c r="F14" s="15"/>
      <c r="G14" s="45">
        <f>+G8/G12</f>
        <v>-2.4291916224425007E-2</v>
      </c>
      <c r="I14" s="76"/>
    </row>
    <row r="15" spans="1:9" x14ac:dyDescent="0.25">
      <c r="E15" s="15"/>
      <c r="F15" s="15"/>
      <c r="G15" s="46"/>
    </row>
    <row r="16" spans="1:9" x14ac:dyDescent="0.25">
      <c r="C16" s="74" t="s">
        <v>23</v>
      </c>
      <c r="E16" s="15"/>
      <c r="F16" s="15"/>
      <c r="G16" s="46"/>
    </row>
    <row r="17" spans="1:9" x14ac:dyDescent="0.25">
      <c r="C17" s="74"/>
      <c r="E17" s="15"/>
      <c r="F17" s="15"/>
      <c r="G17" s="46"/>
    </row>
    <row r="18" spans="1:9" x14ac:dyDescent="0.25">
      <c r="C18" s="72"/>
      <c r="E18" s="15"/>
      <c r="F18" s="15"/>
      <c r="G18" s="46"/>
    </row>
    <row r="19" spans="1:9" x14ac:dyDescent="0.25">
      <c r="E19" s="6"/>
      <c r="F19" s="6"/>
      <c r="G19" s="6"/>
    </row>
    <row r="20" spans="1:9" x14ac:dyDescent="0.25">
      <c r="C20" s="87" t="s">
        <v>24</v>
      </c>
      <c r="D20" s="3"/>
      <c r="E20" s="71" t="str">
        <f>+E5</f>
        <v>HY 2023</v>
      </c>
      <c r="F20" s="71"/>
      <c r="G20" s="38" t="str">
        <f>+G5</f>
        <v>HY 2024</v>
      </c>
    </row>
    <row r="21" spans="1:9" s="20" customFormat="1" x14ac:dyDescent="0.25">
      <c r="A21" s="90"/>
      <c r="B21" s="3" t="s">
        <v>6</v>
      </c>
      <c r="C21" s="9" t="s">
        <v>25</v>
      </c>
      <c r="D21" s="10"/>
      <c r="E21" s="11">
        <v>682.69587705200001</v>
      </c>
      <c r="F21" s="11"/>
      <c r="G21" s="41">
        <v>1004.4921994239998</v>
      </c>
    </row>
    <row r="22" spans="1:9" x14ac:dyDescent="0.25">
      <c r="C22" s="4"/>
      <c r="D22" s="5"/>
      <c r="E22" s="11"/>
      <c r="F22" s="11"/>
      <c r="G22" s="41"/>
    </row>
    <row r="23" spans="1:9" x14ac:dyDescent="0.25">
      <c r="C23" s="4"/>
      <c r="D23" s="26" t="str">
        <f t="shared" ref="D23:F24" si="0">D10</f>
        <v>FY 2022</v>
      </c>
      <c r="E23" s="71" t="str">
        <f t="shared" si="0"/>
        <v>HY 2023</v>
      </c>
      <c r="F23" s="71" t="str">
        <f t="shared" si="0"/>
        <v>FY 2023</v>
      </c>
      <c r="G23" s="42" t="str">
        <f>+G20</f>
        <v>HY 2024</v>
      </c>
    </row>
    <row r="24" spans="1:9" x14ac:dyDescent="0.25">
      <c r="B24" s="2" t="s">
        <v>8</v>
      </c>
      <c r="C24" s="4" t="s">
        <v>16</v>
      </c>
      <c r="D24" s="12">
        <f t="shared" si="0"/>
        <v>5145.7427601200006</v>
      </c>
      <c r="E24" s="6">
        <f t="shared" si="0"/>
        <v>5319.5916256399996</v>
      </c>
      <c r="F24" s="6">
        <f t="shared" si="0"/>
        <v>8338.5852208300003</v>
      </c>
      <c r="G24" s="39">
        <f>G11</f>
        <v>8114.5569359700003</v>
      </c>
    </row>
    <row r="25" spans="1:9" x14ac:dyDescent="0.25">
      <c r="B25" s="2" t="s">
        <v>11</v>
      </c>
      <c r="C25" s="95" t="s">
        <v>26</v>
      </c>
      <c r="D25" s="12">
        <v>0</v>
      </c>
      <c r="E25" s="6">
        <v>0</v>
      </c>
      <c r="F25" s="6">
        <v>-55.308743049999997</v>
      </c>
      <c r="G25" s="39">
        <v>-44.527268960000001</v>
      </c>
    </row>
    <row r="26" spans="1:9" x14ac:dyDescent="0.25">
      <c r="B26" s="2" t="s">
        <v>15</v>
      </c>
      <c r="C26" s="95" t="s">
        <v>27</v>
      </c>
      <c r="D26" s="12">
        <v>0</v>
      </c>
      <c r="E26" s="6">
        <v>0</v>
      </c>
      <c r="F26" s="6">
        <v>-742.64727800000003</v>
      </c>
      <c r="G26" s="39">
        <v>-569.62595065999994</v>
      </c>
    </row>
    <row r="27" spans="1:9" ht="13.5" thickBot="1" x14ac:dyDescent="0.3">
      <c r="B27" s="2" t="s">
        <v>18</v>
      </c>
      <c r="C27" s="96" t="s">
        <v>28</v>
      </c>
      <c r="D27" s="67">
        <v>-24.673936049999998</v>
      </c>
      <c r="E27" s="68">
        <v>-19.734751039999999</v>
      </c>
      <c r="F27" s="68">
        <v>-36.045544</v>
      </c>
      <c r="G27" s="69">
        <v>-35.511699669999999</v>
      </c>
    </row>
    <row r="28" spans="1:9" s="20" customFormat="1" ht="30.75" customHeight="1" x14ac:dyDescent="0.25">
      <c r="A28" s="8" t="s">
        <v>29</v>
      </c>
      <c r="B28" s="2" t="s">
        <v>21</v>
      </c>
      <c r="C28" s="78" t="s">
        <v>30</v>
      </c>
      <c r="D28" s="70">
        <f>D24+D25+D26+D27</f>
        <v>5121.068824070001</v>
      </c>
      <c r="E28" s="70">
        <f t="shared" ref="E28:G28" si="1">E24+E25+E26+E27</f>
        <v>5299.8568745999992</v>
      </c>
      <c r="F28" s="70">
        <f t="shared" si="1"/>
        <v>7504.5836557800003</v>
      </c>
      <c r="G28" s="41">
        <f t="shared" si="1"/>
        <v>7464.8920166800008</v>
      </c>
    </row>
    <row r="29" spans="1:9" x14ac:dyDescent="0.25">
      <c r="A29" s="8" t="s">
        <v>31</v>
      </c>
      <c r="B29" s="2" t="s">
        <v>32</v>
      </c>
      <c r="C29" s="9" t="s">
        <v>33</v>
      </c>
      <c r="D29" s="11"/>
      <c r="E29" s="11">
        <f>(D28+E28)/2</f>
        <v>5210.4628493350001</v>
      </c>
      <c r="F29" s="11"/>
      <c r="G29" s="41">
        <f>(F28+G28)/2</f>
        <v>7484.7378362300005</v>
      </c>
    </row>
    <row r="30" spans="1:9" x14ac:dyDescent="0.25">
      <c r="G30" s="44"/>
    </row>
    <row r="31" spans="1:9" x14ac:dyDescent="0.25">
      <c r="A31" s="8" t="s">
        <v>34</v>
      </c>
      <c r="B31" s="2" t="s">
        <v>35</v>
      </c>
      <c r="C31" s="9" t="s">
        <v>36</v>
      </c>
      <c r="D31" s="9"/>
      <c r="E31" s="15">
        <f>+E21/E29</f>
        <v>0.13102403697958062</v>
      </c>
      <c r="F31" s="15"/>
      <c r="G31" s="45">
        <f>+G21/G29</f>
        <v>0.1342053952192872</v>
      </c>
      <c r="I31" s="76"/>
    </row>
    <row r="32" spans="1:9" x14ac:dyDescent="0.25">
      <c r="E32" s="1"/>
      <c r="F32" s="1"/>
      <c r="G32" s="46"/>
    </row>
    <row r="33" spans="1:7" x14ac:dyDescent="0.25">
      <c r="C33" s="74" t="s">
        <v>23</v>
      </c>
      <c r="E33" s="1"/>
      <c r="F33" s="1"/>
      <c r="G33" s="46"/>
    </row>
    <row r="34" spans="1:7" x14ac:dyDescent="0.25">
      <c r="C34" s="74" t="s">
        <v>37</v>
      </c>
      <c r="E34" s="1"/>
      <c r="F34" s="1"/>
      <c r="G34" s="46"/>
    </row>
    <row r="35" spans="1:7" x14ac:dyDescent="0.25">
      <c r="E35" s="15"/>
      <c r="F35" s="15"/>
      <c r="G35" s="46"/>
    </row>
    <row r="36" spans="1:7" x14ac:dyDescent="0.25">
      <c r="E36" s="15"/>
      <c r="F36" s="15"/>
      <c r="G36" s="46"/>
    </row>
    <row r="37" spans="1:7" x14ac:dyDescent="0.25">
      <c r="F37" s="16"/>
      <c r="G37" s="47"/>
    </row>
    <row r="38" spans="1:7" x14ac:dyDescent="0.25">
      <c r="C38" s="87" t="s">
        <v>38</v>
      </c>
      <c r="F38" s="71" t="str">
        <f>F10</f>
        <v>FY 2023</v>
      </c>
      <c r="G38" s="38" t="str">
        <f>+$G$5</f>
        <v>HY 2024</v>
      </c>
    </row>
    <row r="39" spans="1:7" x14ac:dyDescent="0.25">
      <c r="B39" s="2" t="s">
        <v>6</v>
      </c>
      <c r="C39" s="32" t="s">
        <v>39</v>
      </c>
      <c r="D39" s="36"/>
      <c r="F39" s="13">
        <v>497</v>
      </c>
      <c r="G39" s="43">
        <v>118.92318496</v>
      </c>
    </row>
    <row r="40" spans="1:7" x14ac:dyDescent="0.25">
      <c r="B40" s="2" t="s">
        <v>8</v>
      </c>
      <c r="C40" s="32" t="s">
        <v>40</v>
      </c>
      <c r="D40" s="36"/>
      <c r="F40" s="13">
        <v>506.81</v>
      </c>
      <c r="G40" s="43">
        <v>506.81</v>
      </c>
    </row>
    <row r="41" spans="1:7" x14ac:dyDescent="0.25">
      <c r="B41" s="2" t="s">
        <v>11</v>
      </c>
      <c r="C41" s="32" t="s">
        <v>41</v>
      </c>
      <c r="D41" s="36"/>
      <c r="F41" s="7"/>
      <c r="G41" s="40">
        <v>500</v>
      </c>
    </row>
    <row r="42" spans="1:7" x14ac:dyDescent="0.25">
      <c r="A42" s="8" t="s">
        <v>42</v>
      </c>
      <c r="B42" s="2" t="s">
        <v>15</v>
      </c>
      <c r="C42" s="32" t="s">
        <v>43</v>
      </c>
      <c r="D42" s="36"/>
      <c r="F42" s="35">
        <f>+F39+F40+F41</f>
        <v>1003.81</v>
      </c>
      <c r="G42" s="48">
        <f>+G39+G40+G41</f>
        <v>1125.73318496</v>
      </c>
    </row>
    <row r="43" spans="1:7" x14ac:dyDescent="0.25">
      <c r="B43" s="2" t="s">
        <v>18</v>
      </c>
      <c r="C43" s="4" t="s">
        <v>44</v>
      </c>
      <c r="F43" s="13">
        <v>499.00200854000002</v>
      </c>
      <c r="G43" s="43">
        <v>499.24931382</v>
      </c>
    </row>
    <row r="44" spans="1:7" x14ac:dyDescent="0.25">
      <c r="B44" s="2" t="s">
        <v>21</v>
      </c>
      <c r="C44" s="4" t="s">
        <v>45</v>
      </c>
      <c r="F44" s="13">
        <v>495.55129829999998</v>
      </c>
      <c r="G44" s="43">
        <v>495.97278024000002</v>
      </c>
    </row>
    <row r="45" spans="1:7" x14ac:dyDescent="0.25">
      <c r="B45" s="2" t="s">
        <v>32</v>
      </c>
      <c r="C45" s="4" t="s">
        <v>46</v>
      </c>
      <c r="F45" s="13">
        <v>987.67123403999994</v>
      </c>
      <c r="G45" s="43">
        <v>987.65315556999997</v>
      </c>
    </row>
    <row r="46" spans="1:7" x14ac:dyDescent="0.25">
      <c r="B46" s="2" t="s">
        <v>35</v>
      </c>
      <c r="C46" s="4" t="s">
        <v>47</v>
      </c>
      <c r="F46" s="7">
        <v>800</v>
      </c>
      <c r="G46" s="40">
        <v>600</v>
      </c>
    </row>
    <row r="47" spans="1:7" x14ac:dyDescent="0.25">
      <c r="A47" s="8" t="s">
        <v>48</v>
      </c>
      <c r="B47" s="2" t="s">
        <v>49</v>
      </c>
      <c r="C47" s="9" t="s">
        <v>50</v>
      </c>
      <c r="F47" s="17">
        <f>F42+F43+F44+F45+F46</f>
        <v>3786.0345408799999</v>
      </c>
      <c r="G47" s="49">
        <f>G42+G43+G44+G45+G46</f>
        <v>3708.6084345899999</v>
      </c>
    </row>
    <row r="48" spans="1:7" x14ac:dyDescent="0.25">
      <c r="C48" s="4"/>
      <c r="F48" s="13"/>
      <c r="G48" s="43"/>
    </row>
    <row r="49" spans="1:9" x14ac:dyDescent="0.25">
      <c r="B49" s="2" t="s">
        <v>51</v>
      </c>
      <c r="C49" s="4" t="s">
        <v>52</v>
      </c>
      <c r="F49" s="13">
        <v>8338.5852208300003</v>
      </c>
      <c r="G49" s="43">
        <v>8114.5569359700003</v>
      </c>
    </row>
    <row r="50" spans="1:9" x14ac:dyDescent="0.25">
      <c r="B50" s="2" t="s">
        <v>53</v>
      </c>
      <c r="C50" s="32" t="s">
        <v>54</v>
      </c>
      <c r="F50" s="7">
        <v>3834.8230507487606</v>
      </c>
      <c r="G50" s="40">
        <v>4014.5377301653393</v>
      </c>
    </row>
    <row r="51" spans="1:9" x14ac:dyDescent="0.25">
      <c r="A51" s="8" t="s">
        <v>55</v>
      </c>
      <c r="B51" s="2" t="s">
        <v>56</v>
      </c>
      <c r="C51" s="9" t="s">
        <v>57</v>
      </c>
      <c r="F51" s="17">
        <f>+F49+F50</f>
        <v>12173.408271578761</v>
      </c>
      <c r="G51" s="49">
        <f>+G49+G50</f>
        <v>12129.094666135339</v>
      </c>
    </row>
    <row r="52" spans="1:9" x14ac:dyDescent="0.25">
      <c r="C52" s="4"/>
      <c r="F52" s="13"/>
      <c r="G52" s="43"/>
    </row>
    <row r="53" spans="1:9" x14ac:dyDescent="0.25">
      <c r="A53" s="8" t="s">
        <v>58</v>
      </c>
      <c r="B53" s="2" t="s">
        <v>59</v>
      </c>
      <c r="C53" s="9" t="s">
        <v>60</v>
      </c>
      <c r="F53" s="18">
        <f>F47/(F51+F47)</f>
        <v>0.23722849133081431</v>
      </c>
      <c r="G53" s="50">
        <f>G47/(G51+G47)</f>
        <v>0.23416327550805976</v>
      </c>
      <c r="H53" s="76"/>
      <c r="I53" s="76"/>
    </row>
    <row r="54" spans="1:9" x14ac:dyDescent="0.25">
      <c r="D54" s="18"/>
      <c r="F54" s="25"/>
    </row>
    <row r="55" spans="1:9" x14ac:dyDescent="0.25">
      <c r="D55" s="18"/>
      <c r="F55" s="15"/>
    </row>
    <row r="56" spans="1:9" x14ac:dyDescent="0.25">
      <c r="D56" s="18"/>
    </row>
    <row r="57" spans="1:9" x14ac:dyDescent="0.25">
      <c r="C57" s="87" t="s">
        <v>61</v>
      </c>
      <c r="D57" s="18"/>
      <c r="F57" s="71" t="str">
        <f>+F10</f>
        <v>FY 2023</v>
      </c>
      <c r="G57" s="38" t="str">
        <f>+$G$5</f>
        <v>HY 2024</v>
      </c>
    </row>
    <row r="58" spans="1:9" x14ac:dyDescent="0.25">
      <c r="B58" s="2" t="s">
        <v>6</v>
      </c>
      <c r="C58" s="4" t="s">
        <v>62</v>
      </c>
      <c r="D58" s="18"/>
      <c r="F58" s="35">
        <v>48.125</v>
      </c>
      <c r="G58" s="48">
        <v>32.44145125</v>
      </c>
    </row>
    <row r="59" spans="1:9" x14ac:dyDescent="0.25">
      <c r="B59" s="2" t="s">
        <v>8</v>
      </c>
      <c r="C59" s="4" t="s">
        <v>63</v>
      </c>
      <c r="D59" s="18"/>
      <c r="F59" s="13">
        <v>115.37671233</v>
      </c>
      <c r="G59" s="43">
        <v>55.9500758</v>
      </c>
    </row>
    <row r="60" spans="1:9" x14ac:dyDescent="0.25">
      <c r="B60" s="2" t="s">
        <v>11</v>
      </c>
      <c r="C60" s="4" t="s">
        <v>47</v>
      </c>
      <c r="D60" s="18"/>
      <c r="F60" s="7">
        <v>11.34796253</v>
      </c>
      <c r="G60" s="40">
        <v>13.11749599</v>
      </c>
    </row>
    <row r="61" spans="1:9" x14ac:dyDescent="0.25">
      <c r="A61" s="8" t="s">
        <v>42</v>
      </c>
      <c r="B61" s="2" t="s">
        <v>15</v>
      </c>
      <c r="C61" s="9" t="s">
        <v>64</v>
      </c>
      <c r="D61" s="18"/>
      <c r="F61" s="11">
        <f>F58+F59+F60</f>
        <v>174.84967485999999</v>
      </c>
      <c r="G61" s="41">
        <f>G58+G59+G60</f>
        <v>101.50902304</v>
      </c>
    </row>
    <row r="62" spans="1:9" x14ac:dyDescent="0.25">
      <c r="C62" s="9"/>
      <c r="D62" s="18"/>
      <c r="F62" s="6"/>
      <c r="G62" s="52"/>
    </row>
    <row r="63" spans="1:9" x14ac:dyDescent="0.25">
      <c r="B63" s="2" t="s">
        <v>18</v>
      </c>
      <c r="C63" s="4" t="s">
        <v>65</v>
      </c>
      <c r="D63" s="34"/>
      <c r="F63" s="6">
        <v>1116.5927509999999</v>
      </c>
      <c r="G63" s="53">
        <v>676.88153599999987</v>
      </c>
    </row>
    <row r="64" spans="1:9" x14ac:dyDescent="0.25">
      <c r="B64" s="2" t="s">
        <v>21</v>
      </c>
      <c r="C64" s="4" t="s">
        <v>64</v>
      </c>
      <c r="D64" s="18"/>
      <c r="F64" s="7">
        <f>+F61</f>
        <v>174.84967485999999</v>
      </c>
      <c r="G64" s="54">
        <f>+G61</f>
        <v>101.50902304</v>
      </c>
    </row>
    <row r="65" spans="1:9" x14ac:dyDescent="0.25">
      <c r="A65" s="8" t="s">
        <v>66</v>
      </c>
      <c r="B65" s="2" t="s">
        <v>32</v>
      </c>
      <c r="C65" s="9" t="s">
        <v>67</v>
      </c>
      <c r="D65" s="18"/>
      <c r="F65" s="11">
        <f>F63+F64</f>
        <v>1291.44242586</v>
      </c>
      <c r="G65" s="55">
        <f>G63+G64</f>
        <v>778.39055903999986</v>
      </c>
    </row>
    <row r="66" spans="1:9" x14ac:dyDescent="0.25">
      <c r="C66" s="4"/>
      <c r="D66" s="18"/>
      <c r="G66" s="52"/>
    </row>
    <row r="67" spans="1:9" x14ac:dyDescent="0.25">
      <c r="A67" s="8" t="s">
        <v>68</v>
      </c>
      <c r="B67" s="2" t="s">
        <v>35</v>
      </c>
      <c r="C67" s="9" t="s">
        <v>69</v>
      </c>
      <c r="D67" s="18"/>
      <c r="F67" s="19">
        <f>F65/F61</f>
        <v>7.3860155982219711</v>
      </c>
      <c r="G67" s="56">
        <f>G65/G61</f>
        <v>7.6681908241129682</v>
      </c>
    </row>
    <row r="68" spans="1:9" x14ac:dyDescent="0.25">
      <c r="D68" s="20"/>
      <c r="F68" s="88"/>
      <c r="G68" s="57"/>
    </row>
    <row r="69" spans="1:9" x14ac:dyDescent="0.25">
      <c r="D69" s="20"/>
      <c r="F69" s="19"/>
    </row>
    <row r="70" spans="1:9" x14ac:dyDescent="0.25">
      <c r="D70" s="20"/>
    </row>
    <row r="71" spans="1:9" x14ac:dyDescent="0.25">
      <c r="C71" s="87" t="s">
        <v>70</v>
      </c>
      <c r="D71" s="9"/>
      <c r="F71" s="26" t="str">
        <f>+F10</f>
        <v>FY 2023</v>
      </c>
      <c r="G71" s="38" t="str">
        <f>+$G$5</f>
        <v>HY 2024</v>
      </c>
    </row>
    <row r="72" spans="1:9" x14ac:dyDescent="0.25">
      <c r="B72" s="2" t="s">
        <v>6</v>
      </c>
      <c r="C72" s="32" t="s">
        <v>52</v>
      </c>
      <c r="D72" s="4"/>
      <c r="F72" s="13">
        <v>8338.5852208300003</v>
      </c>
      <c r="G72" s="43">
        <v>8114.5569359700003</v>
      </c>
    </row>
    <row r="73" spans="1:9" x14ac:dyDescent="0.25">
      <c r="B73" s="2" t="s">
        <v>8</v>
      </c>
      <c r="C73" s="32" t="s">
        <v>71</v>
      </c>
      <c r="D73" s="4"/>
      <c r="F73" s="13">
        <v>2986.0345408799999</v>
      </c>
      <c r="G73" s="43">
        <v>3108.6084345899999</v>
      </c>
    </row>
    <row r="74" spans="1:9" x14ac:dyDescent="0.25">
      <c r="B74" s="2" t="s">
        <v>11</v>
      </c>
      <c r="C74" s="32" t="s">
        <v>54</v>
      </c>
      <c r="D74" s="4"/>
      <c r="F74" s="7">
        <v>3834.8230507487606</v>
      </c>
      <c r="G74" s="40">
        <v>4014.5377301653393</v>
      </c>
    </row>
    <row r="75" spans="1:9" x14ac:dyDescent="0.25">
      <c r="A75" s="8" t="s">
        <v>42</v>
      </c>
      <c r="B75" s="2" t="s">
        <v>15</v>
      </c>
      <c r="C75" s="33" t="s">
        <v>72</v>
      </c>
      <c r="D75" s="9"/>
      <c r="F75" s="17">
        <f>F72+F73+F74</f>
        <v>15159.442812458761</v>
      </c>
      <c r="G75" s="49">
        <f>G72+G73+G74</f>
        <v>15237.703100725339</v>
      </c>
    </row>
    <row r="76" spans="1:9" x14ac:dyDescent="0.25">
      <c r="C76" s="32"/>
      <c r="D76" s="4"/>
      <c r="F76" s="13"/>
      <c r="G76" s="43"/>
    </row>
    <row r="77" spans="1:9" x14ac:dyDescent="0.25">
      <c r="B77" s="2" t="s">
        <v>18</v>
      </c>
      <c r="C77" s="33" t="s">
        <v>73</v>
      </c>
      <c r="D77" s="9"/>
      <c r="F77" s="17">
        <v>15542.298676508761</v>
      </c>
      <c r="G77" s="49">
        <v>14463.00694889534</v>
      </c>
      <c r="H77" s="37"/>
    </row>
    <row r="78" spans="1:9" x14ac:dyDescent="0.25">
      <c r="C78" s="32"/>
      <c r="D78" s="4"/>
      <c r="F78" s="21"/>
      <c r="G78" s="58"/>
    </row>
    <row r="79" spans="1:9" x14ac:dyDescent="0.25">
      <c r="A79" s="8" t="s">
        <v>74</v>
      </c>
      <c r="B79" s="2" t="s">
        <v>21</v>
      </c>
      <c r="C79" s="33" t="s">
        <v>75</v>
      </c>
      <c r="D79" s="9"/>
      <c r="F79" s="15">
        <f>F77/F75</f>
        <v>1.0252552728214621</v>
      </c>
      <c r="G79" s="45">
        <f>G77/G75</f>
        <v>0.94915925669971069</v>
      </c>
      <c r="I79" s="76"/>
    </row>
    <row r="80" spans="1:9" x14ac:dyDescent="0.25">
      <c r="A80" s="8" t="s">
        <v>76</v>
      </c>
      <c r="B80" s="2" t="s">
        <v>32</v>
      </c>
      <c r="C80" s="33" t="s">
        <v>77</v>
      </c>
      <c r="D80" s="9"/>
      <c r="F80" s="22">
        <f>F77-F75</f>
        <v>382.85586404999958</v>
      </c>
      <c r="G80" s="59">
        <f>G77-G75</f>
        <v>-774.69615182999951</v>
      </c>
      <c r="I80" s="5"/>
    </row>
    <row r="81" spans="1:9" x14ac:dyDescent="0.25">
      <c r="D81" s="9"/>
      <c r="F81" s="22"/>
      <c r="G81" s="60"/>
    </row>
    <row r="82" spans="1:9" x14ac:dyDescent="0.25">
      <c r="D82" s="9"/>
      <c r="F82" s="22"/>
      <c r="G82" s="60"/>
    </row>
    <row r="83" spans="1:9" x14ac:dyDescent="0.25">
      <c r="D83" s="9"/>
      <c r="F83" s="22"/>
      <c r="G83" s="60"/>
    </row>
    <row r="84" spans="1:9" x14ac:dyDescent="0.25">
      <c r="C84" s="87" t="s">
        <v>78</v>
      </c>
      <c r="D84" s="9"/>
      <c r="F84" s="26" t="str">
        <f>F10</f>
        <v>FY 2023</v>
      </c>
      <c r="G84" s="38" t="str">
        <f>+$G$5</f>
        <v>HY 2024</v>
      </c>
    </row>
    <row r="85" spans="1:9" x14ac:dyDescent="0.25">
      <c r="B85" s="2" t="s">
        <v>6</v>
      </c>
      <c r="C85" s="79" t="s">
        <v>79</v>
      </c>
      <c r="D85" s="4"/>
      <c r="F85" s="24">
        <v>11578</v>
      </c>
      <c r="G85" s="61">
        <v>11857</v>
      </c>
    </row>
    <row r="86" spans="1:9" x14ac:dyDescent="0.25">
      <c r="B86" s="2" t="s">
        <v>8</v>
      </c>
      <c r="C86" s="79" t="s">
        <v>80</v>
      </c>
      <c r="D86" s="4"/>
      <c r="F86" s="28">
        <v>6581</v>
      </c>
      <c r="G86" s="63">
        <v>6566</v>
      </c>
    </row>
    <row r="87" spans="1:9" x14ac:dyDescent="0.25">
      <c r="A87" s="8" t="s">
        <v>81</v>
      </c>
      <c r="B87" s="2" t="s">
        <v>11</v>
      </c>
      <c r="C87" s="9" t="s">
        <v>82</v>
      </c>
      <c r="D87" s="4"/>
      <c r="F87" s="94">
        <f>F85/F86</f>
        <v>1.75930709618599</v>
      </c>
      <c r="G87" s="62">
        <f>G85/G86</f>
        <v>1.8058178495278709</v>
      </c>
      <c r="I87" s="75"/>
    </row>
    <row r="88" spans="1:9" x14ac:dyDescent="0.25">
      <c r="D88" s="23"/>
      <c r="F88" s="22"/>
      <c r="G88" s="57"/>
    </row>
    <row r="89" spans="1:9" x14ac:dyDescent="0.25">
      <c r="D89" s="23"/>
      <c r="F89" s="22"/>
      <c r="G89" s="57"/>
    </row>
    <row r="90" spans="1:9" x14ac:dyDescent="0.25">
      <c r="D90" s="23"/>
      <c r="F90" s="22"/>
      <c r="G90" s="57"/>
    </row>
    <row r="91" spans="1:9" x14ac:dyDescent="0.25">
      <c r="C91" s="87" t="s">
        <v>83</v>
      </c>
      <c r="D91" s="23"/>
      <c r="F91" s="26" t="str">
        <f>E$5</f>
        <v>HY 2023</v>
      </c>
      <c r="G91" s="38" t="str">
        <f>+$G$5</f>
        <v>HY 2024</v>
      </c>
    </row>
    <row r="92" spans="1:9" x14ac:dyDescent="0.25">
      <c r="B92" s="2" t="s">
        <v>6</v>
      </c>
      <c r="C92" s="4" t="s">
        <v>84</v>
      </c>
      <c r="D92" s="27"/>
      <c r="F92" s="24">
        <v>762.15387003000012</v>
      </c>
      <c r="G92" s="61">
        <v>1041.90493642</v>
      </c>
    </row>
    <row r="93" spans="1:9" x14ac:dyDescent="0.25">
      <c r="B93" s="2" t="s">
        <v>8</v>
      </c>
      <c r="C93" s="31" t="s">
        <v>85</v>
      </c>
      <c r="D93" s="27"/>
      <c r="F93" s="24">
        <v>-0.90449148000000001</v>
      </c>
      <c r="G93" s="61">
        <v>-4.5137724499999994</v>
      </c>
    </row>
    <row r="94" spans="1:9" x14ac:dyDescent="0.25">
      <c r="B94" s="2" t="s">
        <v>11</v>
      </c>
      <c r="C94" s="31" t="s">
        <v>86</v>
      </c>
      <c r="D94" s="27"/>
      <c r="F94" s="28"/>
      <c r="G94" s="63">
        <v>8.3355715099999994</v>
      </c>
    </row>
    <row r="95" spans="1:9" x14ac:dyDescent="0.25">
      <c r="A95" s="8" t="s">
        <v>42</v>
      </c>
      <c r="B95" s="2" t="s">
        <v>15</v>
      </c>
      <c r="C95" s="89" t="s">
        <v>87</v>
      </c>
      <c r="D95" s="23"/>
      <c r="F95" s="22">
        <f>+F92+F93+F94</f>
        <v>761.24937855000007</v>
      </c>
      <c r="G95" s="59">
        <f>+G92+G93+G94</f>
        <v>1045.7267354799999</v>
      </c>
    </row>
    <row r="96" spans="1:9" x14ac:dyDescent="0.25">
      <c r="C96" s="4"/>
      <c r="D96" s="27"/>
      <c r="G96" s="61"/>
    </row>
    <row r="97" spans="1:7" x14ac:dyDescent="0.25">
      <c r="B97" s="2" t="s">
        <v>18</v>
      </c>
      <c r="C97" s="91" t="s">
        <v>88</v>
      </c>
      <c r="D97" s="27"/>
      <c r="F97" s="24">
        <v>-620.00779756999998</v>
      </c>
      <c r="G97" s="61">
        <v>-792.68487705000007</v>
      </c>
    </row>
    <row r="98" spans="1:7" x14ac:dyDescent="0.25">
      <c r="B98" s="2" t="s">
        <v>21</v>
      </c>
      <c r="C98" s="79" t="s">
        <v>89</v>
      </c>
      <c r="F98" s="28">
        <v>3.1896129100000001</v>
      </c>
      <c r="G98" s="63">
        <v>16.590683559999999</v>
      </c>
    </row>
    <row r="99" spans="1:7" s="20" customFormat="1" x14ac:dyDescent="0.25">
      <c r="A99" s="8" t="s">
        <v>66</v>
      </c>
      <c r="B99" s="2" t="s">
        <v>32</v>
      </c>
      <c r="C99" s="80" t="s">
        <v>90</v>
      </c>
      <c r="F99" s="22">
        <f>+F97+F98</f>
        <v>-616.81818465999993</v>
      </c>
      <c r="G99" s="59">
        <f>+G97+G98</f>
        <v>-776.09419349000007</v>
      </c>
    </row>
    <row r="100" spans="1:7" x14ac:dyDescent="0.25">
      <c r="C100" s="79"/>
      <c r="F100" s="24"/>
      <c r="G100" s="61"/>
    </row>
    <row r="101" spans="1:7" x14ac:dyDescent="0.25">
      <c r="B101" s="2" t="s">
        <v>35</v>
      </c>
      <c r="C101" s="79" t="s">
        <v>91</v>
      </c>
      <c r="F101" s="24">
        <v>54.16200371</v>
      </c>
      <c r="G101" s="61">
        <v>25.572637670079992</v>
      </c>
    </row>
    <row r="102" spans="1:7" x14ac:dyDescent="0.25">
      <c r="B102" s="2" t="s">
        <v>49</v>
      </c>
      <c r="C102" s="79" t="s">
        <v>92</v>
      </c>
      <c r="F102" s="24">
        <v>2.0280892800000001</v>
      </c>
      <c r="G102" s="61">
        <v>-4.5713673000000004</v>
      </c>
    </row>
    <row r="103" spans="1:7" x14ac:dyDescent="0.25">
      <c r="B103" s="2" t="s">
        <v>51</v>
      </c>
      <c r="C103" s="31" t="s">
        <v>93</v>
      </c>
      <c r="F103" s="28"/>
      <c r="G103" s="63">
        <v>1.4594069999999999</v>
      </c>
    </row>
    <row r="104" spans="1:7" s="20" customFormat="1" x14ac:dyDescent="0.25">
      <c r="A104" s="8" t="s">
        <v>94</v>
      </c>
      <c r="B104" s="3" t="s">
        <v>53</v>
      </c>
      <c r="C104" s="80" t="s">
        <v>95</v>
      </c>
      <c r="F104" s="22">
        <f>F101+F102+F103</f>
        <v>56.190092990000004</v>
      </c>
      <c r="G104" s="59">
        <f>G101+G102+G103</f>
        <v>22.460677370079992</v>
      </c>
    </row>
    <row r="105" spans="1:7" x14ac:dyDescent="0.25">
      <c r="C105" s="4"/>
      <c r="F105" s="24"/>
      <c r="G105" s="61"/>
    </row>
    <row r="106" spans="1:7" x14ac:dyDescent="0.25">
      <c r="A106" s="8" t="s">
        <v>96</v>
      </c>
      <c r="B106" s="2" t="s">
        <v>56</v>
      </c>
      <c r="C106" s="9" t="s">
        <v>97</v>
      </c>
      <c r="D106" s="20"/>
      <c r="F106" s="22">
        <f>+F99+F104</f>
        <v>-560.62809166999989</v>
      </c>
      <c r="G106" s="59">
        <f>+G99+G104</f>
        <v>-753.63351611992005</v>
      </c>
    </row>
    <row r="107" spans="1:7" x14ac:dyDescent="0.25">
      <c r="F107" s="24"/>
      <c r="G107" s="61"/>
    </row>
    <row r="108" spans="1:7" s="20" customFormat="1" x14ac:dyDescent="0.25">
      <c r="A108" s="90"/>
      <c r="B108" s="3" t="s">
        <v>59</v>
      </c>
      <c r="C108" s="80" t="s">
        <v>98</v>
      </c>
      <c r="F108" s="22">
        <v>-157.67477481999998</v>
      </c>
      <c r="G108" s="59">
        <v>-202.77892705999997</v>
      </c>
    </row>
    <row r="109" spans="1:7" x14ac:dyDescent="0.25">
      <c r="B109" s="2" t="s">
        <v>99</v>
      </c>
      <c r="C109" s="92" t="s">
        <v>100</v>
      </c>
      <c r="F109" s="24">
        <v>-111.89196406999999</v>
      </c>
      <c r="G109" s="61">
        <v>-128.12405802000001</v>
      </c>
    </row>
    <row r="110" spans="1:7" x14ac:dyDescent="0.25">
      <c r="A110" s="8" t="s">
        <v>101</v>
      </c>
      <c r="B110" s="2" t="s">
        <v>102</v>
      </c>
      <c r="C110" s="81" t="s">
        <v>103</v>
      </c>
      <c r="F110" s="24">
        <f>+F108-F109</f>
        <v>-45.782810749999996</v>
      </c>
      <c r="G110" s="61">
        <f>+G108-G109</f>
        <v>-74.654869039999966</v>
      </c>
    </row>
    <row r="111" spans="1:7" x14ac:dyDescent="0.25">
      <c r="F111" s="24"/>
      <c r="G111" s="61"/>
    </row>
    <row r="112" spans="1:7" x14ac:dyDescent="0.25">
      <c r="A112" s="8" t="s">
        <v>104</v>
      </c>
      <c r="B112" s="2" t="s">
        <v>105</v>
      </c>
      <c r="C112" s="79" t="s">
        <v>106</v>
      </c>
      <c r="F112" s="16">
        <f>-F106/F95</f>
        <v>0.73645786448832806</v>
      </c>
      <c r="G112" s="64">
        <f>-G106/G95</f>
        <v>0.72067920858310475</v>
      </c>
    </row>
    <row r="113" spans="1:8" x14ac:dyDescent="0.25">
      <c r="A113" s="8" t="s">
        <v>107</v>
      </c>
      <c r="B113" s="2" t="s">
        <v>108</v>
      </c>
      <c r="C113" s="79" t="s">
        <v>109</v>
      </c>
      <c r="F113" s="16">
        <f>-F109/F95</f>
        <v>0.14698463765333733</v>
      </c>
      <c r="G113" s="64">
        <f>-G109/G95</f>
        <v>0.12252154762131971</v>
      </c>
    </row>
    <row r="114" spans="1:8" x14ac:dyDescent="0.25">
      <c r="A114" s="8" t="s">
        <v>110</v>
      </c>
      <c r="B114" s="2" t="s">
        <v>111</v>
      </c>
      <c r="C114" s="79" t="s">
        <v>112</v>
      </c>
      <c r="F114" s="16">
        <f>-F110/F95</f>
        <v>6.0141672413848685E-2</v>
      </c>
      <c r="G114" s="64">
        <f>-G110/G95</f>
        <v>7.1390418268050274E-2</v>
      </c>
    </row>
    <row r="115" spans="1:8" x14ac:dyDescent="0.25">
      <c r="A115" s="8" t="s">
        <v>113</v>
      </c>
      <c r="B115" s="2" t="s">
        <v>114</v>
      </c>
      <c r="C115" s="80" t="s">
        <v>115</v>
      </c>
      <c r="D115" s="20"/>
      <c r="F115" s="29">
        <f>F112+F113+F114</f>
        <v>0.94358417455551413</v>
      </c>
      <c r="G115" s="45">
        <f>G112+G113+G114</f>
        <v>0.91459117447247473</v>
      </c>
      <c r="H115" s="73"/>
    </row>
    <row r="116" spans="1:8" x14ac:dyDescent="0.25">
      <c r="F116" s="16"/>
      <c r="G116" s="97"/>
    </row>
    <row r="117" spans="1:8" x14ac:dyDescent="0.25">
      <c r="F117" s="16"/>
      <c r="G117" s="97"/>
    </row>
    <row r="119" spans="1:8" x14ac:dyDescent="0.25">
      <c r="C119" s="87" t="s">
        <v>116</v>
      </c>
      <c r="D119" s="23"/>
      <c r="F119" s="26" t="str">
        <f>E$5</f>
        <v>HY 2023</v>
      </c>
      <c r="G119" s="38" t="str">
        <f>+$G$5</f>
        <v>HY 2024</v>
      </c>
    </row>
    <row r="120" spans="1:8" x14ac:dyDescent="0.25">
      <c r="B120" s="2" t="s">
        <v>6</v>
      </c>
      <c r="C120" s="4" t="s">
        <v>84</v>
      </c>
      <c r="D120" s="27"/>
      <c r="F120" s="24">
        <v>861.15636560999997</v>
      </c>
      <c r="G120" s="61">
        <v>1045.87972489</v>
      </c>
    </row>
    <row r="121" spans="1:8" x14ac:dyDescent="0.25">
      <c r="B121" s="2" t="s">
        <v>8</v>
      </c>
      <c r="C121" s="31" t="s">
        <v>85</v>
      </c>
      <c r="D121" s="27"/>
      <c r="F121" s="28">
        <v>-35.381892030000003</v>
      </c>
      <c r="G121" s="63">
        <v>-50.801348779999998</v>
      </c>
    </row>
    <row r="122" spans="1:8" x14ac:dyDescent="0.25">
      <c r="A122" s="8" t="s">
        <v>10</v>
      </c>
      <c r="B122" s="2" t="s">
        <v>11</v>
      </c>
      <c r="C122" s="89" t="s">
        <v>117</v>
      </c>
      <c r="D122" s="23"/>
      <c r="F122" s="22">
        <f>+F120+F121</f>
        <v>825.77447357999995</v>
      </c>
      <c r="G122" s="59">
        <f>+G120+G121</f>
        <v>995.07837611000002</v>
      </c>
    </row>
    <row r="123" spans="1:8" x14ac:dyDescent="0.25">
      <c r="C123" s="4"/>
      <c r="D123" s="27"/>
      <c r="G123" s="61"/>
    </row>
    <row r="124" spans="1:8" x14ac:dyDescent="0.25">
      <c r="B124" s="2" t="s">
        <v>15</v>
      </c>
      <c r="C124" s="91" t="s">
        <v>88</v>
      </c>
      <c r="D124" s="27"/>
      <c r="F124" s="24">
        <v>-466.00151535999998</v>
      </c>
      <c r="G124" s="61">
        <v>-611.46237159000009</v>
      </c>
    </row>
    <row r="125" spans="1:8" x14ac:dyDescent="0.25">
      <c r="B125" s="2" t="s">
        <v>18</v>
      </c>
      <c r="C125" s="79" t="s">
        <v>89</v>
      </c>
      <c r="F125" s="28">
        <v>10.87355144</v>
      </c>
      <c r="G125" s="63">
        <v>36.310337959999998</v>
      </c>
    </row>
    <row r="126" spans="1:8" s="20" customFormat="1" x14ac:dyDescent="0.25">
      <c r="A126" s="8" t="s">
        <v>118</v>
      </c>
      <c r="B126" s="2" t="s">
        <v>21</v>
      </c>
      <c r="C126" s="80" t="s">
        <v>119</v>
      </c>
      <c r="F126" s="22">
        <f>+F124+F125</f>
        <v>-455.12796391999996</v>
      </c>
      <c r="G126" s="59">
        <f>+G124+G125</f>
        <v>-575.15203363000012</v>
      </c>
    </row>
    <row r="127" spans="1:8" x14ac:dyDescent="0.25">
      <c r="C127" s="79"/>
      <c r="F127" s="24"/>
      <c r="G127" s="61"/>
    </row>
    <row r="128" spans="1:8" x14ac:dyDescent="0.25">
      <c r="B128" s="2" t="s">
        <v>32</v>
      </c>
      <c r="C128" s="79" t="s">
        <v>92</v>
      </c>
      <c r="F128" s="28">
        <v>0</v>
      </c>
      <c r="G128" s="63">
        <v>0.66407674999999999</v>
      </c>
    </row>
    <row r="129" spans="1:8" x14ac:dyDescent="0.25">
      <c r="A129" s="8" t="s">
        <v>120</v>
      </c>
      <c r="B129" s="2" t="s">
        <v>35</v>
      </c>
      <c r="C129" s="9" t="s">
        <v>97</v>
      </c>
      <c r="D129" s="20"/>
      <c r="F129" s="22">
        <f>+F126+F128</f>
        <v>-455.12796391999996</v>
      </c>
      <c r="G129" s="59">
        <f>+G126+G128</f>
        <v>-574.48795688000007</v>
      </c>
    </row>
    <row r="130" spans="1:8" x14ac:dyDescent="0.25">
      <c r="C130" s="79"/>
      <c r="F130" s="24"/>
      <c r="G130" s="61"/>
    </row>
    <row r="131" spans="1:8" s="20" customFormat="1" x14ac:dyDescent="0.25">
      <c r="A131" s="90"/>
      <c r="B131" s="3" t="s">
        <v>49</v>
      </c>
      <c r="C131" s="80" t="s">
        <v>98</v>
      </c>
      <c r="E131" s="19"/>
      <c r="F131" s="22">
        <v>-293.46225916000003</v>
      </c>
      <c r="G131" s="59">
        <v>-342.60273466000007</v>
      </c>
    </row>
    <row r="132" spans="1:8" x14ac:dyDescent="0.25">
      <c r="B132" s="2" t="s">
        <v>51</v>
      </c>
      <c r="C132" s="92" t="s">
        <v>100</v>
      </c>
      <c r="F132" s="24">
        <v>-224.46441211000001</v>
      </c>
      <c r="G132" s="61">
        <v>-255.60852561000002</v>
      </c>
    </row>
    <row r="133" spans="1:8" x14ac:dyDescent="0.25">
      <c r="A133" s="8" t="s">
        <v>121</v>
      </c>
      <c r="B133" s="2" t="s">
        <v>53</v>
      </c>
      <c r="C133" s="81" t="s">
        <v>103</v>
      </c>
      <c r="F133" s="24">
        <f>+F131-F132</f>
        <v>-68.997847050000018</v>
      </c>
      <c r="G133" s="61">
        <f>+G131-G132</f>
        <v>-86.994209050000052</v>
      </c>
    </row>
    <row r="134" spans="1:8" x14ac:dyDescent="0.25">
      <c r="F134" s="24"/>
      <c r="G134" s="61"/>
    </row>
    <row r="135" spans="1:8" x14ac:dyDescent="0.25">
      <c r="A135" s="8" t="s">
        <v>122</v>
      </c>
      <c r="B135" s="2" t="s">
        <v>56</v>
      </c>
      <c r="C135" s="79" t="s">
        <v>106</v>
      </c>
      <c r="F135" s="16">
        <f>-F129/F122</f>
        <v>0.55115286132165453</v>
      </c>
      <c r="G135" s="64">
        <f>-G129/G122</f>
        <v>0.57732935482510561</v>
      </c>
    </row>
    <row r="136" spans="1:8" x14ac:dyDescent="0.25">
      <c r="A136" s="8" t="s">
        <v>123</v>
      </c>
      <c r="B136" s="2" t="s">
        <v>59</v>
      </c>
      <c r="C136" s="79" t="s">
        <v>109</v>
      </c>
      <c r="F136" s="16">
        <f>-F132/F122</f>
        <v>0.27182289994612457</v>
      </c>
      <c r="G136" s="64">
        <f>-G132/G122</f>
        <v>0.25687275670609488</v>
      </c>
    </row>
    <row r="137" spans="1:8" x14ac:dyDescent="0.25">
      <c r="A137" s="8" t="s">
        <v>124</v>
      </c>
      <c r="B137" s="2" t="s">
        <v>99</v>
      </c>
      <c r="C137" s="79" t="s">
        <v>112</v>
      </c>
      <c r="F137" s="16">
        <f>-F133/F122</f>
        <v>8.3555315957966086E-2</v>
      </c>
      <c r="G137" s="64">
        <f>-G133/G122</f>
        <v>8.7424479456664789E-2</v>
      </c>
    </row>
    <row r="138" spans="1:8" x14ac:dyDescent="0.25">
      <c r="A138" s="8" t="s">
        <v>125</v>
      </c>
      <c r="B138" s="2" t="s">
        <v>102</v>
      </c>
      <c r="C138" s="80" t="s">
        <v>126</v>
      </c>
      <c r="D138" s="20"/>
      <c r="F138" s="29">
        <f>F135+F136+F137</f>
        <v>0.90653107722574511</v>
      </c>
      <c r="G138" s="45">
        <f>G135+G136+G137</f>
        <v>0.92162659098786526</v>
      </c>
      <c r="H138" s="73"/>
    </row>
    <row r="139" spans="1:8" x14ac:dyDescent="0.25">
      <c r="F139" s="16"/>
      <c r="G139" s="97"/>
    </row>
    <row r="140" spans="1:8" x14ac:dyDescent="0.25">
      <c r="F140" s="16"/>
      <c r="G140" s="97"/>
    </row>
    <row r="142" spans="1:8" x14ac:dyDescent="0.25">
      <c r="C142" s="87" t="s">
        <v>127</v>
      </c>
      <c r="D142" s="23"/>
      <c r="F142" s="26" t="str">
        <f>E$5</f>
        <v>HY 2023</v>
      </c>
      <c r="G142" s="38" t="str">
        <f>+$G$5</f>
        <v>HY 2024</v>
      </c>
    </row>
    <row r="143" spans="1:8" x14ac:dyDescent="0.25">
      <c r="B143" s="2" t="s">
        <v>6</v>
      </c>
      <c r="C143" s="4" t="s">
        <v>84</v>
      </c>
      <c r="D143" s="27"/>
      <c r="F143" s="24">
        <v>841.02799500000003</v>
      </c>
      <c r="G143" s="61">
        <v>715.27779199999998</v>
      </c>
    </row>
    <row r="144" spans="1:8" x14ac:dyDescent="0.25">
      <c r="B144" s="2" t="s">
        <v>8</v>
      </c>
      <c r="C144" s="31" t="s">
        <v>85</v>
      </c>
      <c r="D144" s="27"/>
      <c r="F144" s="28">
        <v>-0.12884008</v>
      </c>
      <c r="G144" s="63">
        <v>-0.20044100000000001</v>
      </c>
    </row>
    <row r="145" spans="1:8" x14ac:dyDescent="0.25">
      <c r="A145" s="8" t="s">
        <v>10</v>
      </c>
      <c r="B145" s="2" t="s">
        <v>11</v>
      </c>
      <c r="C145" s="89" t="s">
        <v>117</v>
      </c>
      <c r="D145" s="23"/>
      <c r="F145" s="22">
        <f>+F143+F144</f>
        <v>840.89915492</v>
      </c>
      <c r="G145" s="59">
        <f>+G143+G144</f>
        <v>715.07735100000002</v>
      </c>
    </row>
    <row r="146" spans="1:8" x14ac:dyDescent="0.25">
      <c r="C146" s="4"/>
      <c r="D146" s="27"/>
      <c r="G146" s="61"/>
    </row>
    <row r="147" spans="1:8" x14ac:dyDescent="0.25">
      <c r="B147" s="2" t="s">
        <v>15</v>
      </c>
      <c r="C147" s="91" t="s">
        <v>88</v>
      </c>
      <c r="D147" s="27"/>
      <c r="F147" s="24">
        <v>-817.72998775999997</v>
      </c>
      <c r="G147" s="61">
        <v>-690.2375483400001</v>
      </c>
    </row>
    <row r="148" spans="1:8" x14ac:dyDescent="0.25">
      <c r="B148" s="2" t="s">
        <v>18</v>
      </c>
      <c r="C148" s="79" t="s">
        <v>89</v>
      </c>
      <c r="F148" s="28">
        <v>0</v>
      </c>
      <c r="G148" s="63">
        <v>0</v>
      </c>
    </row>
    <row r="149" spans="1:8" s="20" customFormat="1" x14ac:dyDescent="0.25">
      <c r="A149" s="8" t="s">
        <v>118</v>
      </c>
      <c r="B149" s="2" t="s">
        <v>21</v>
      </c>
      <c r="C149" s="80" t="s">
        <v>119</v>
      </c>
      <c r="F149" s="22">
        <f>+F147+F148</f>
        <v>-817.72998775999997</v>
      </c>
      <c r="G149" s="59">
        <f>+G147+G148</f>
        <v>-690.2375483400001</v>
      </c>
    </row>
    <row r="150" spans="1:8" x14ac:dyDescent="0.25">
      <c r="C150" s="79"/>
      <c r="F150" s="24"/>
      <c r="G150" s="61"/>
    </row>
    <row r="151" spans="1:8" s="20" customFormat="1" x14ac:dyDescent="0.25">
      <c r="A151" s="90"/>
      <c r="B151" s="3" t="s">
        <v>32</v>
      </c>
      <c r="C151" s="80" t="s">
        <v>98</v>
      </c>
      <c r="F151" s="22">
        <v>-19.07245494</v>
      </c>
      <c r="G151" s="59">
        <v>-20.155663780000001</v>
      </c>
    </row>
    <row r="152" spans="1:8" x14ac:dyDescent="0.25">
      <c r="B152" s="2" t="s">
        <v>35</v>
      </c>
      <c r="C152" s="92" t="s">
        <v>100</v>
      </c>
      <c r="F152" s="24">
        <v>-2.6724649999999999</v>
      </c>
      <c r="G152" s="61">
        <v>-2.3339620000000001</v>
      </c>
    </row>
    <row r="153" spans="1:8" x14ac:dyDescent="0.25">
      <c r="A153" s="8" t="s">
        <v>128</v>
      </c>
      <c r="B153" s="2" t="s">
        <v>49</v>
      </c>
      <c r="C153" s="81" t="s">
        <v>103</v>
      </c>
      <c r="F153" s="24">
        <f>+F151-F152</f>
        <v>-16.399989940000001</v>
      </c>
      <c r="G153" s="61">
        <f>+G151-G152</f>
        <v>-17.821701780000001</v>
      </c>
    </row>
    <row r="154" spans="1:8" x14ac:dyDescent="0.25">
      <c r="F154" s="24"/>
      <c r="G154" s="61"/>
    </row>
    <row r="155" spans="1:8" x14ac:dyDescent="0.25">
      <c r="A155" s="8" t="s">
        <v>129</v>
      </c>
      <c r="B155" s="2" t="s">
        <v>51</v>
      </c>
      <c r="C155" s="79" t="s">
        <v>106</v>
      </c>
      <c r="F155" s="16">
        <f>-F149/F145</f>
        <v>0.97244715133266579</v>
      </c>
      <c r="G155" s="64">
        <f>-G149/G145</f>
        <v>0.9652627752434576</v>
      </c>
    </row>
    <row r="156" spans="1:8" x14ac:dyDescent="0.25">
      <c r="A156" s="8" t="s">
        <v>122</v>
      </c>
      <c r="B156" s="2" t="s">
        <v>53</v>
      </c>
      <c r="C156" s="79" t="s">
        <v>109</v>
      </c>
      <c r="F156" s="16">
        <f>-F152/F145</f>
        <v>3.178104038235415E-3</v>
      </c>
      <c r="G156" s="64">
        <f>-G152/G145</f>
        <v>3.2639294150990385E-3</v>
      </c>
    </row>
    <row r="157" spans="1:8" x14ac:dyDescent="0.25">
      <c r="A157" s="8" t="s">
        <v>130</v>
      </c>
      <c r="B157" s="2" t="s">
        <v>56</v>
      </c>
      <c r="C157" s="79" t="s">
        <v>112</v>
      </c>
      <c r="F157" s="16">
        <f>-F153/F145</f>
        <v>1.9502921181506282E-2</v>
      </c>
      <c r="G157" s="64">
        <f>-G153/G145</f>
        <v>2.4922760810529434E-2</v>
      </c>
    </row>
    <row r="158" spans="1:8" x14ac:dyDescent="0.25">
      <c r="A158" s="8" t="s">
        <v>131</v>
      </c>
      <c r="B158" s="2" t="s">
        <v>59</v>
      </c>
      <c r="C158" s="80" t="s">
        <v>132</v>
      </c>
      <c r="D158" s="20"/>
      <c r="F158" s="29">
        <f t="shared" ref="F158" si="2">F155+F156+F157</f>
        <v>0.99512817655240748</v>
      </c>
      <c r="G158" s="45">
        <f t="shared" ref="G158" si="3">G155+G156+G157</f>
        <v>0.99344946546908608</v>
      </c>
      <c r="H158" s="73"/>
    </row>
    <row r="159" spans="1:8" x14ac:dyDescent="0.25">
      <c r="F159" s="16"/>
      <c r="G159" s="47"/>
    </row>
    <row r="161" spans="1:7" x14ac:dyDescent="0.25">
      <c r="F161" s="6"/>
      <c r="G161" s="6"/>
    </row>
    <row r="162" spans="1:7" x14ac:dyDescent="0.25">
      <c r="C162" s="87" t="s">
        <v>133</v>
      </c>
      <c r="F162" s="26" t="str">
        <f>E$5</f>
        <v>HY 2023</v>
      </c>
      <c r="G162" s="38" t="str">
        <f>+$G$5</f>
        <v>HY 2024</v>
      </c>
    </row>
    <row r="163" spans="1:7" x14ac:dyDescent="0.25">
      <c r="B163" s="2" t="s">
        <v>6</v>
      </c>
      <c r="C163" s="4" t="s">
        <v>134</v>
      </c>
      <c r="F163" s="6">
        <v>460.03765299999998</v>
      </c>
      <c r="G163" s="61">
        <v>676.88153599999987</v>
      </c>
    </row>
    <row r="164" spans="1:7" x14ac:dyDescent="0.25">
      <c r="A164" s="2"/>
      <c r="B164" s="1"/>
      <c r="C164" s="9"/>
      <c r="G164" s="61"/>
    </row>
    <row r="165" spans="1:7" x14ac:dyDescent="0.25">
      <c r="B165" s="1" t="s">
        <v>8</v>
      </c>
      <c r="C165" s="79" t="s">
        <v>135</v>
      </c>
      <c r="F165" s="6">
        <v>147773450.35359114</v>
      </c>
      <c r="G165" s="61">
        <v>210982557.92857143</v>
      </c>
    </row>
    <row r="166" spans="1:7" x14ac:dyDescent="0.25">
      <c r="A166" s="8" t="s">
        <v>81</v>
      </c>
      <c r="B166" s="2" t="s">
        <v>11</v>
      </c>
      <c r="C166" s="80" t="s">
        <v>136</v>
      </c>
      <c r="D166" s="20"/>
      <c r="F166" s="30">
        <f>F163*1000000/F165</f>
        <v>3.1131279123497864</v>
      </c>
      <c r="G166" s="65">
        <f>G163*1000000/G165</f>
        <v>3.208234569936153</v>
      </c>
    </row>
    <row r="170" spans="1:7" x14ac:dyDescent="0.25">
      <c r="C170" s="87" t="s">
        <v>137</v>
      </c>
      <c r="F170" s="26" t="str">
        <f>E$5</f>
        <v>HY 2023</v>
      </c>
      <c r="G170" s="38" t="str">
        <f>+$G$5</f>
        <v>HY 2024</v>
      </c>
    </row>
    <row r="171" spans="1:7" x14ac:dyDescent="0.25">
      <c r="B171" s="2" t="s">
        <v>6</v>
      </c>
      <c r="C171" s="4" t="s">
        <v>138</v>
      </c>
      <c r="F171" s="6">
        <v>414</v>
      </c>
      <c r="G171" s="61">
        <v>658</v>
      </c>
    </row>
    <row r="172" spans="1:7" x14ac:dyDescent="0.25">
      <c r="A172" s="2"/>
      <c r="B172" s="1"/>
      <c r="C172" s="9"/>
      <c r="G172" s="61"/>
    </row>
    <row r="173" spans="1:7" x14ac:dyDescent="0.25">
      <c r="B173" s="1" t="s">
        <v>8</v>
      </c>
      <c r="C173" s="79" t="s">
        <v>135</v>
      </c>
      <c r="F173" s="6">
        <v>147773450.35359114</v>
      </c>
      <c r="G173" s="61">
        <v>210982557.92857143</v>
      </c>
    </row>
    <row r="174" spans="1:7" x14ac:dyDescent="0.25">
      <c r="A174" s="8" t="s">
        <v>81</v>
      </c>
      <c r="B174" s="2" t="s">
        <v>11</v>
      </c>
      <c r="C174" s="80" t="s">
        <v>139</v>
      </c>
      <c r="D174" s="20"/>
      <c r="F174" s="30">
        <f>F171*1000000/F173</f>
        <v>2.8015857991363404</v>
      </c>
      <c r="G174" s="65">
        <f>G171*1000000/G173</f>
        <v>3.1187412194650102</v>
      </c>
    </row>
    <row r="178" spans="1:8" x14ac:dyDescent="0.25">
      <c r="C178" s="87" t="s">
        <v>140</v>
      </c>
      <c r="F178" s="26" t="str">
        <f>E$5</f>
        <v>HY 2023</v>
      </c>
      <c r="G178" s="38" t="str">
        <f>+$G$5</f>
        <v>HY 2024</v>
      </c>
    </row>
    <row r="179" spans="1:8" x14ac:dyDescent="0.25">
      <c r="B179" s="2" t="s">
        <v>6</v>
      </c>
      <c r="C179" s="4" t="s">
        <v>141</v>
      </c>
      <c r="F179" s="6">
        <v>227.95020077131844</v>
      </c>
      <c r="G179" s="61">
        <v>244</v>
      </c>
      <c r="H179" s="75"/>
    </row>
    <row r="180" spans="1:8" x14ac:dyDescent="0.25">
      <c r="B180" s="2" t="s">
        <v>8</v>
      </c>
      <c r="C180" s="79" t="s">
        <v>142</v>
      </c>
      <c r="F180" s="7">
        <v>211065000.71418372</v>
      </c>
      <c r="G180" s="63">
        <v>210986685</v>
      </c>
      <c r="H180" s="75"/>
    </row>
    <row r="181" spans="1:8" x14ac:dyDescent="0.25">
      <c r="A181" s="31" t="s">
        <v>81</v>
      </c>
      <c r="B181" s="1" t="s">
        <v>11</v>
      </c>
      <c r="C181" s="9" t="s">
        <v>143</v>
      </c>
      <c r="F181" s="30">
        <f>(F179*1000000)/F180</f>
        <v>1.08</v>
      </c>
      <c r="G181" s="66">
        <f>(G179*1000000)/G180</f>
        <v>1.1564710825235252</v>
      </c>
      <c r="H181" s="75"/>
    </row>
    <row r="185" spans="1:8" x14ac:dyDescent="0.25">
      <c r="C185" s="87" t="s">
        <v>144</v>
      </c>
      <c r="F185" s="26" t="str">
        <f>E$5</f>
        <v>HY 2023</v>
      </c>
      <c r="G185" s="38" t="str">
        <f>+$G$5</f>
        <v>HY 2024</v>
      </c>
    </row>
    <row r="186" spans="1:8" x14ac:dyDescent="0.25">
      <c r="B186" s="2" t="s">
        <v>6</v>
      </c>
      <c r="C186" s="4" t="s">
        <v>145</v>
      </c>
      <c r="F186" s="6">
        <v>334.11358301999996</v>
      </c>
      <c r="G186" s="61">
        <v>-91.409490729999987</v>
      </c>
    </row>
    <row r="187" spans="1:8" x14ac:dyDescent="0.25">
      <c r="B187" s="2" t="s">
        <v>8</v>
      </c>
      <c r="C187" s="79" t="s">
        <v>135</v>
      </c>
      <c r="F187" s="7">
        <v>147773450.35359114</v>
      </c>
      <c r="G187" s="63">
        <v>210982557.92857143</v>
      </c>
    </row>
    <row r="188" spans="1:8" x14ac:dyDescent="0.25">
      <c r="A188" s="31" t="s">
        <v>81</v>
      </c>
      <c r="B188" s="1" t="s">
        <v>11</v>
      </c>
      <c r="C188" s="9" t="s">
        <v>146</v>
      </c>
      <c r="F188" s="30">
        <f>F186*1000000/F187</f>
        <v>2.2609851919985333</v>
      </c>
      <c r="G188" s="66">
        <f>G186*1000000/G187</f>
        <v>-0.4332561498327594</v>
      </c>
    </row>
    <row r="192" spans="1:8" x14ac:dyDescent="0.25">
      <c r="C192" s="74"/>
    </row>
    <row r="193" spans="3:3" x14ac:dyDescent="0.25">
      <c r="C193" s="74"/>
    </row>
  </sheetData>
  <pageMargins left="0.25" right="0.25" top="0.75" bottom="0.75" header="0.3" footer="0.3"/>
  <pageSetup paperSize="256" scale="10" fitToHeight="0" orientation="portrait" r:id="rId1"/>
  <ignoredErrors>
    <ignoredError sqref="D23:D24 G76 G10 G22:G24 G48 G61:G62 G83:G84 G91 G96 G105 G111 G164 G177 G191 G52:G57 G115 G184:G185 G87:G88 G78:G81 G182 G188:G189 G65:G71 G107 G162 G18 G20 D29 D31 G30 G37:G38 G169 D35:E35 D30:E30 E18 E22:E24 E13 D37:D38 D32:E32 G32 E15 G13:G15 G167 G3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49ccbba-12d6-49db-bdd9-68cdcd1a3368">
      <UserInfo>
        <DisplayName>Koomen P. (Petra)</DisplayName>
        <AccountId>31</AccountId>
        <AccountType/>
      </UserInfo>
      <UserInfo>
        <DisplayName>Meulenhof R.A.J.H. van de (Rick)</DisplayName>
        <AccountId>18</AccountId>
        <AccountType/>
      </UserInfo>
      <UserInfo>
        <DisplayName>Bruintjes J.W. (Jan Willem)</DisplayName>
        <AccountId>10</AccountId>
        <AccountType/>
      </UserInfo>
      <UserInfo>
        <DisplayName>Nijkamp D. (Dennis)</DisplayName>
        <AccountId>35</AccountId>
        <AccountType/>
      </UserInfo>
      <UserInfo>
        <DisplayName>Pater R.P. de (Robert)</DisplayName>
        <AccountId>26</AccountId>
        <AccountType/>
      </UserInfo>
      <UserInfo>
        <DisplayName>Warmerdam Y.E.L. (Yvo)</DisplayName>
        <AccountId>21</AccountId>
        <AccountType/>
      </UserInfo>
    </SharedWithUsers>
    <lcf76f155ced4ddcb4097134ff3c332f xmlns="e08edb36-42ec-4d7b-b33e-38f73d74cd73">
      <Terms xmlns="http://schemas.microsoft.com/office/infopath/2007/PartnerControls"/>
    </lcf76f155ced4ddcb4097134ff3c332f>
    <TaxCatchAll xmlns="349ccbba-12d6-49db-bdd9-68cdcd1a336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4F064D97E484E9B0861EFDA82657B" ma:contentTypeVersion="14" ma:contentTypeDescription="Een nieuw document maken." ma:contentTypeScope="" ma:versionID="ddd081b10efc4b95853e135fca7fdc7a">
  <xsd:schema xmlns:xsd="http://www.w3.org/2001/XMLSchema" xmlns:xs="http://www.w3.org/2001/XMLSchema" xmlns:p="http://schemas.microsoft.com/office/2006/metadata/properties" xmlns:ns2="e08edb36-42ec-4d7b-b33e-38f73d74cd73" xmlns:ns3="349ccbba-12d6-49db-bdd9-68cdcd1a3368" targetNamespace="http://schemas.microsoft.com/office/2006/metadata/properties" ma:root="true" ma:fieldsID="03d3e253bf74c0e48dc7f762ff1b6cb2" ns2:_="" ns3:_="">
    <xsd:import namespace="e08edb36-42ec-4d7b-b33e-38f73d74cd73"/>
    <xsd:import namespace="349ccbba-12d6-49db-bdd9-68cdcd1a33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edb36-42ec-4d7b-b33e-38f73d74cd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664b9308-55c8-4015-8ac6-a51aaf5c93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ccbba-12d6-49db-bdd9-68cdcd1a33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124f65-b685-452e-97f6-60855a4edae7}" ma:internalName="TaxCatchAll" ma:showField="CatchAllData" ma:web="349ccbba-12d6-49db-bdd9-68cdcd1a33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FD20E7-EBDA-41A7-BF04-5ABD8B738F38}">
  <ds:schemaRefs>
    <ds:schemaRef ds:uri="e08edb36-42ec-4d7b-b33e-38f73d74cd73"/>
    <ds:schemaRef ds:uri="http://purl.org/dc/terms/"/>
    <ds:schemaRef ds:uri="349ccbba-12d6-49db-bdd9-68cdcd1a336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D368EF0-A661-4F09-B4FB-D6C093BD42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3BA8AC-73BA-421B-B926-F284A7F0C70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HY 2024</vt:lpstr>
    </vt:vector>
  </TitlesOfParts>
  <Manager/>
  <Company>ASR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Vloet W.E.M. (Helma)</dc:creator>
  <cp:keywords/>
  <dc:description/>
  <cp:lastModifiedBy>Warmerdam Y.E.L. (Yvo)</cp:lastModifiedBy>
  <cp:revision/>
  <dcterms:created xsi:type="dcterms:W3CDTF">2016-06-20T09:01:04Z</dcterms:created>
  <dcterms:modified xsi:type="dcterms:W3CDTF">2024-08-19T11:50:25Z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0x0101003B74F064D97E484E9B0861EFDA82657B</vt:lpwstr>
  </property>
</Properties>
</file>